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имущест.комплекс" sheetId="1" r:id="rId1"/>
    <sheet name="прямые" sheetId="2" r:id="rId2"/>
    <sheet name="ОХН" sheetId="3" r:id="rId3"/>
    <sheet name="Итого БНЗ" sheetId="4" r:id="rId4"/>
    <sheet name="Тер КК" sheetId="5" r:id="rId5"/>
    <sheet name="ОТР КК" sheetId="6" r:id="rId6"/>
    <sheet name="НЗ" sheetId="7" r:id="rId7"/>
  </sheets>
  <externalReferences>
    <externalReference r:id="rId8"/>
  </externalReferences>
  <calcPr calcId="144525"/>
</workbook>
</file>

<file path=xl/calcChain.xml><?xml version="1.0" encoding="utf-8"?>
<calcChain xmlns="http://schemas.openxmlformats.org/spreadsheetml/2006/main">
  <c r="A6" i="2" l="1"/>
  <c r="A7" i="2" s="1"/>
  <c r="F11" i="3"/>
  <c r="I11" i="3" s="1"/>
  <c r="F12" i="3"/>
  <c r="I12" i="3" s="1"/>
  <c r="F29" i="3"/>
  <c r="I29" i="3" s="1"/>
  <c r="I32" i="3" s="1"/>
  <c r="H4" i="4" s="1"/>
  <c r="F31" i="3"/>
  <c r="I31" i="3" s="1"/>
  <c r="F23" i="3"/>
  <c r="I23" i="3" s="1"/>
  <c r="F24" i="3"/>
  <c r="I24" i="3" s="1"/>
  <c r="F25" i="3"/>
  <c r="I25" i="3" s="1"/>
  <c r="E3" i="7"/>
  <c r="H4" i="5"/>
  <c r="D43" i="3"/>
  <c r="F41" i="3"/>
  <c r="F38" i="3"/>
  <c r="F35" i="3"/>
  <c r="I35" i="3" s="1"/>
  <c r="F34" i="3"/>
  <c r="I34" i="3" s="1"/>
  <c r="F30" i="3"/>
  <c r="F28" i="3"/>
  <c r="F20" i="3"/>
  <c r="F19" i="3"/>
  <c r="I19" i="3" s="1"/>
  <c r="F18" i="3"/>
  <c r="I18" i="3" s="1"/>
  <c r="F17" i="3"/>
  <c r="F16" i="3"/>
  <c r="I16" i="3" s="1"/>
  <c r="F15" i="3"/>
  <c r="F10" i="3"/>
  <c r="F9" i="3"/>
  <c r="A16" i="2"/>
  <c r="A17" i="2" s="1"/>
  <c r="A18" i="2" s="1"/>
  <c r="A19" i="2" s="1"/>
  <c r="E5" i="2"/>
  <c r="H27" i="2"/>
  <c r="D4" i="4" s="1"/>
  <c r="H20" i="2"/>
  <c r="C4" i="4" s="1"/>
  <c r="H9" i="2"/>
  <c r="B4" i="4" s="1"/>
  <c r="I13" i="3" l="1"/>
  <c r="E4" i="4" s="1"/>
  <c r="D4" i="5" s="1"/>
  <c r="I36" i="3"/>
  <c r="I4" i="4" s="1"/>
  <c r="F43" i="3"/>
  <c r="D44" i="3"/>
  <c r="I26" i="3"/>
  <c r="G4" i="4" s="1"/>
  <c r="C4" i="5"/>
  <c r="I21" i="3"/>
  <c r="F4" i="4" s="1"/>
  <c r="E4" i="5" s="1"/>
  <c r="H28" i="2"/>
  <c r="F42" i="3"/>
  <c r="D45" i="3" l="1"/>
  <c r="F44" i="3"/>
  <c r="I4" i="5"/>
  <c r="J4" i="5" s="1"/>
  <c r="D46" i="3" l="1"/>
  <c r="D47" i="3" s="1"/>
  <c r="F47" i="3" s="1"/>
  <c r="I47" i="3" s="1"/>
  <c r="F45" i="3"/>
  <c r="I45" i="3" s="1"/>
  <c r="F46" i="3" l="1"/>
  <c r="D48" i="3"/>
  <c r="F48" i="3" s="1"/>
  <c r="I48" i="3" s="1"/>
  <c r="I49" i="3" s="1"/>
  <c r="K4" i="4" l="1"/>
  <c r="I39" i="3" l="1"/>
  <c r="J4" i="4" l="1"/>
  <c r="L4" i="4" s="1"/>
  <c r="I50" i="3"/>
  <c r="D3" i="7" l="1"/>
  <c r="G3" i="7" s="1"/>
  <c r="B4" i="5"/>
  <c r="K4" i="5" s="1"/>
</calcChain>
</file>

<file path=xl/sharedStrings.xml><?xml version="1.0" encoding="utf-8"?>
<sst xmlns="http://schemas.openxmlformats.org/spreadsheetml/2006/main" count="202" uniqueCount="150">
  <si>
    <t>Показатель</t>
  </si>
  <si>
    <t>Значение</t>
  </si>
  <si>
    <t>Комментарий</t>
  </si>
  <si>
    <t>Общее полезное время использования имущественного комплекса</t>
  </si>
  <si>
    <t>Время использования имущественного комплекса на оказание услуги</t>
  </si>
  <si>
    <t>№ п/п</t>
  </si>
  <si>
    <t xml:space="preserve">Наименование ресурса </t>
  </si>
  <si>
    <t>Фактическое количество человеко-часов персонала, задействованного в процессе оказания услуги</t>
  </si>
  <si>
    <t>Нормативное количество одновременно оказываемых услуг</t>
  </si>
  <si>
    <t>Норма трудозатрат на оказание единицы государственной услуги (человеко-часов)</t>
  </si>
  <si>
    <t>Стоимость 1 чел. – часа, руб</t>
  </si>
  <si>
    <t xml:space="preserve">Нормативные затраты </t>
  </si>
  <si>
    <t>5=4/3</t>
  </si>
  <si>
    <t>7=5*6</t>
  </si>
  <si>
    <t>1. Оплата труда работников, непосредственно связанных с оказанием услуги</t>
  </si>
  <si>
    <t>ИТОГО оплата труда</t>
  </si>
  <si>
    <t>Наименование  (вид материального запаса/основного средства)</t>
  </si>
  <si>
    <t>Нормативное количество ресурса материального запаса/основного средства (шт)</t>
  </si>
  <si>
    <t>Норма (шт.)</t>
  </si>
  <si>
    <t>Срок полезного использования, лет</t>
  </si>
  <si>
    <t>Цена единицы  ресурса, руб</t>
  </si>
  <si>
    <t>8=5*7/6</t>
  </si>
  <si>
    <t>2. Материальные запасы/основные средства, потребляемые в процессе оказания государственной услуги</t>
  </si>
  <si>
    <t>компьютер</t>
  </si>
  <si>
    <t>Расчет произведен на основе суммарного количества используемых мат.запасов/основных средств и количества посетителей (данные управленческой отчетности)</t>
  </si>
  <si>
    <t>тетрадь посещений</t>
  </si>
  <si>
    <t xml:space="preserve">стулья </t>
  </si>
  <si>
    <t>стол</t>
  </si>
  <si>
    <t>ИТОГО матзапасы/основные средства</t>
  </si>
  <si>
    <t>Срок полезного использования</t>
  </si>
  <si>
    <t>3. Иные ресурсы, непосредственно связанные с оказанием государственной услуги</t>
  </si>
  <si>
    <t>Расчет произведен на основе суммарного количества используемых иных ресурсов и количества посетителей (данные управленческой отчетности)</t>
  </si>
  <si>
    <t>ИТОГО иные ресурсы</t>
  </si>
  <si>
    <t>ВСЕГО нормативные затраты, непосредственно связанные с оказанием услуги</t>
  </si>
  <si>
    <t>Наименование ресурса</t>
  </si>
  <si>
    <t>Наименование показателя объема</t>
  </si>
  <si>
    <t>Показатель объема</t>
  </si>
  <si>
    <t>Время использования имущественного комплекса на 1 посещение</t>
  </si>
  <si>
    <t>Норма ресурса на единицу услуги</t>
  </si>
  <si>
    <t>Тариф (Цена), руб</t>
  </si>
  <si>
    <t>Временные характеристики</t>
  </si>
  <si>
    <t>Плановые затраты</t>
  </si>
  <si>
    <t>6=3*5/4</t>
  </si>
  <si>
    <t>9=6*7*8</t>
  </si>
  <si>
    <t>кВт час.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</si>
  <si>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</si>
  <si>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количество устройств, ед.</t>
  </si>
  <si>
    <t>площадь здания, планируемая к проведению текущего ремонта (кв.м.)</t>
  </si>
  <si>
    <t>заключенные договора</t>
  </si>
  <si>
    <t>площадь, в отношении которой заключен договор (кв.м.)</t>
  </si>
  <si>
    <t>куб.м.</t>
  </si>
  <si>
    <t>договор</t>
  </si>
  <si>
    <t>количество (ед.)</t>
  </si>
  <si>
    <t>количество номеров, ед.</t>
  </si>
  <si>
    <t>количество каналов, ед</t>
  </si>
  <si>
    <t>Передача отчетов Такском</t>
  </si>
  <si>
    <t>количество разовых услуг, ед.</t>
  </si>
  <si>
    <t>количество работников, имеющих право на компенсацию, чел.</t>
  </si>
  <si>
    <t>фонд оплаты труда</t>
  </si>
  <si>
    <t>сумма в год</t>
  </si>
  <si>
    <t>Наименование государственной услуги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</si>
  <si>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</si>
  <si>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</si>
  <si>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</si>
  <si>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</si>
  <si>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</si>
  <si>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</si>
  <si>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</si>
  <si>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</si>
  <si>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</si>
  <si>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</si>
  <si>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</si>
  <si>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</si>
  <si>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</si>
  <si>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12=1+2+3+4+5+6+7+8+9+10+11</t>
  </si>
  <si>
    <t xml:space="preserve"> </t>
  </si>
  <si>
    <t>Базовый норматив затрат</t>
  </si>
  <si>
    <t>Среднемесячная номинальная начисленная заработная плата в целом по экономике по субъекту Российской Федерации, на территории которого оказывается услуга, в 2014г.</t>
  </si>
  <si>
    <t>Среднемесячная номинальная начисленная заработная плата в целом по экономике по субъекту Российской Федерации, данные по которому использовались для определения базового норматива затрат, в 2014г. (Москва)</t>
  </si>
  <si>
    <t>Территориальный корректирующий коэффициент на оплату труда</t>
  </si>
  <si>
    <t>Затраты на коммунальные услуги и на содержание объектов недвижимого имущества, необходимого для выполнения государственного задания, определяемыми в соответствии с натуральными нормами, ценами и тарифами на данные услуги, в субъекте Российской Федерации, на территории которого оказывается услуга</t>
  </si>
  <si>
    <t>Территориальный корректирующий коэффициент на коммунальные услуги и на содержание недвижимого имущества</t>
  </si>
  <si>
    <t>Территориальный корректирующий коэффициент</t>
  </si>
  <si>
    <t>ИТОГО</t>
  </si>
  <si>
    <t>9=7/8</t>
  </si>
  <si>
    <t>11=10/(5+6)</t>
  </si>
  <si>
    <t>Опочка</t>
  </si>
  <si>
    <t>Условие, отражающее специфику услуги</t>
  </si>
  <si>
    <t>Отраслевой корректирующий коэффициент</t>
  </si>
  <si>
    <t>В стационарных условиях</t>
  </si>
  <si>
    <t>Наименование субъекта РФ, на территории которого оказывается услуга</t>
  </si>
  <si>
    <t>Нормативные затраты на оказание i-ой услуги, руб.</t>
  </si>
  <si>
    <t>7=4*5*6</t>
  </si>
  <si>
    <t>главный хранитель фондов</t>
  </si>
  <si>
    <t>музейные экспонаты</t>
  </si>
  <si>
    <t>Тер.КК</t>
  </si>
  <si>
    <t>НЗ</t>
  </si>
  <si>
    <t>Формирование,учёт,изучение,обеспечение физического сохранения и безопасности музейных предметов,музейных коллекций</t>
  </si>
  <si>
    <t>Среднее время посещения Музей (ч)= сумма норм времени по всем специалистам, непорседственно участвующим в оказании услуги</t>
  </si>
  <si>
    <t xml:space="preserve">Приложение № 2
к порядку, утвержденному
 постановлением Администрации
 Опочецкого района
от 31.12.2015 г. № 506
</t>
  </si>
  <si>
    <t>РАСЧЕТ</t>
  </si>
  <si>
    <t>нормативных затрат непосредственно связанных с оказанием  муниципальной услуги (выполнением  работ)</t>
  </si>
  <si>
    <t>Количество посещений (пользователей, воспитанников, обучающихся, учреждений, мероприятий, человеко-час) за отчетный год</t>
  </si>
  <si>
    <t>Расходы на обеспечение деятельности (оказание услуг) муниципальных учреждений в рамках основного мероприятия «Развитие музейного дела»</t>
  </si>
  <si>
    <t>1.</t>
  </si>
  <si>
    <t>Затраты на оплату труда с начислениями на выплаты по оплате труда работников, непосредственно связанных с оказанием единицы муниципальной услуги</t>
  </si>
  <si>
    <t>2.</t>
  </si>
  <si>
    <t>Затраты на приобретение потребляемых (используемых) в процессе оказания единицы муниципальной услуги материальных запасов и особо ценного движимого имущества(в том числе затраты на арендные платежи)</t>
  </si>
  <si>
    <t xml:space="preserve">Приложение № 3
к порядку, утвержденному
 постановлением Администрации
 Опочецкого района
от 31.12.2015 г. № 506
</t>
  </si>
  <si>
    <t xml:space="preserve">нормативных затрат на общехозяйственные нужды 
на оказание муниципальной услуги 
</t>
  </si>
  <si>
    <t>1.Коммунальные услуги</t>
  </si>
  <si>
    <t>ИТОГО коммунальные услуги</t>
  </si>
  <si>
    <t>1.Электроэнергия 1</t>
  </si>
  <si>
    <t>2.Теплоэнергия</t>
  </si>
  <si>
    <t>3. Холодное водоснабжение</t>
  </si>
  <si>
    <t>4. Водоотведение</t>
  </si>
  <si>
    <t>2. Содержание объектов недвижимого имущества, необходимого для выполнения муниципального задания</t>
  </si>
  <si>
    <t>3. Содержание объектов особо ценного движимого имущества, необходимого для выполнения муниципального  задания</t>
  </si>
  <si>
    <t>4. Услуги связи</t>
  </si>
  <si>
    <t>5. Транспортные услуги</t>
  </si>
  <si>
    <t>6. Работники, которые не принимают непосредственного участия в оказании муниципальной услуги</t>
  </si>
  <si>
    <t>7.Прочие общехозяйственные нужды</t>
  </si>
  <si>
    <t>1.Техническое обслуживание и регламентно-профилактический ремонт систем охранно-тревожной сигнализации</t>
  </si>
  <si>
    <t>2. Проведение текущего ремонта</t>
  </si>
  <si>
    <t>4. Обслуживание и уборка помещения</t>
  </si>
  <si>
    <t>5. Вывоз ТБО</t>
  </si>
  <si>
    <t>6. Охрана здания</t>
  </si>
  <si>
    <t>1.Техническое обслуживание и регламентно-профилактический ремонт автомашины</t>
  </si>
  <si>
    <t>2.Техническое обслуживание и регламентно-профилактический ремонт систем контроля и управления доступом</t>
  </si>
  <si>
    <t>3.Техническое обслуживание и регламентно-профилактический ремонт систем видеонаблюдения</t>
  </si>
  <si>
    <t>1.Абонентская связь</t>
  </si>
  <si>
    <t>2.Оплата услуг сотовой связи</t>
  </si>
  <si>
    <t>3.Интернет</t>
  </si>
  <si>
    <t>4.Иные услуги связи</t>
  </si>
  <si>
    <t>1.Оплата разовых услуг пассажирских перевозок при проведении совещания</t>
  </si>
  <si>
    <t>2.Оплата проезда работников к месту нахождения учебного заведения и обратно</t>
  </si>
  <si>
    <t>6.Приобретение строительных материалов</t>
  </si>
  <si>
    <t xml:space="preserve">7.канцтовары </t>
  </si>
  <si>
    <t xml:space="preserve">8.бумага </t>
  </si>
  <si>
    <t>9.хоз.товары</t>
  </si>
  <si>
    <t>телефон</t>
  </si>
  <si>
    <t>1.Начальник отделения</t>
  </si>
  <si>
    <t>Гкал</t>
  </si>
  <si>
    <t>3. Энергетический паспорт</t>
  </si>
  <si>
    <t>1.Проведение электрики Мельница</t>
  </si>
  <si>
    <t>3.Прочие работы</t>
  </si>
  <si>
    <t>5.Рамки, баннеры для Мельницы</t>
  </si>
  <si>
    <t>4.Приобретение ноутбука для музея</t>
  </si>
  <si>
    <t>248 рабочих дней в году (5дневная неделя) 8часовой рабочий день, количество посетителей, находящихся в помещении краеведческого музея - 14 чел. в день.</t>
  </si>
  <si>
    <r>
      <rPr>
        <sz val="9"/>
        <color indexed="10"/>
        <rFont val="Times New Roman"/>
        <family val="1"/>
        <charset val="204"/>
      </rPr>
      <t>303,69руб =38 467,0 руб* 12мес* 1,302(начисления на ФОТ)/ 1979рабочих часов в год</t>
    </r>
    <r>
      <rPr>
        <sz val="9"/>
        <color indexed="8"/>
        <rFont val="Times New Roman"/>
        <family val="1"/>
        <charset val="204"/>
      </rPr>
      <t xml:space="preserve">
Расчет произведен на основе суммарного количества человеко-часов и количества посетителей (данные управленческой отчетности)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</si>
</sst>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_-* #,##0_р_._-;\-* #,##0_р_._-;_-* &quot;-&quot;??_р_._-;_-@_-"/>
    <numFmt numFmtId="167" formatCode="0.00000000"/>
    <numFmt numFmtId="168" formatCode="0.00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Arial"/>
      <family val="2"/>
      <charset val="204"/>
    </font>
    <font>
      <b/>
      <i/>
      <sz val="11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5" fillId="0" borderId="0"/>
    <xf numFmtId="164" fontId="1" fillId="0" borderId="0" applyFont="0" applyFill="0" applyBorder="0" applyAlignment="0" applyProtection="0"/>
  </cellStyleXfs>
  <cellXfs count="139">
    <xf numFmtId="0" fontId="0" fillId="0" borderId="0" xfId="0"/>
    <xf numFmtId="0" fontId="2" fillId="0" borderId="1" xfId="0" applyFont="1" applyBorder="1"/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wrapText="1"/>
    </xf>
    <xf numFmtId="0" fontId="3" fillId="0" borderId="0" xfId="0" applyFont="1"/>
    <xf numFmtId="0" fontId="3" fillId="2" borderId="1" xfId="0" applyFont="1" applyFill="1" applyBorder="1"/>
    <xf numFmtId="0" fontId="6" fillId="3" borderId="1" xfId="0" applyFont="1" applyFill="1" applyBorder="1"/>
    <xf numFmtId="0" fontId="6" fillId="4" borderId="1" xfId="0" applyFont="1" applyFill="1" applyBorder="1"/>
    <xf numFmtId="2" fontId="6" fillId="0" borderId="1" xfId="0" applyNumberFormat="1" applyFont="1" applyBorder="1"/>
    <xf numFmtId="2" fontId="6" fillId="3" borderId="1" xfId="0" applyNumberFormat="1" applyFont="1" applyFill="1" applyBorder="1"/>
    <xf numFmtId="0" fontId="6" fillId="3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right"/>
    </xf>
    <xf numFmtId="2" fontId="5" fillId="3" borderId="1" xfId="0" applyNumberFormat="1" applyFont="1" applyFill="1" applyBorder="1"/>
    <xf numFmtId="0" fontId="10" fillId="4" borderId="2" xfId="0" applyFont="1" applyFill="1" applyBorder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6" fillId="0" borderId="1" xfId="0" applyFont="1" applyBorder="1"/>
    <xf numFmtId="166" fontId="9" fillId="0" borderId="1" xfId="2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/>
    </xf>
    <xf numFmtId="0" fontId="10" fillId="4" borderId="3" xfId="0" applyFont="1" applyFill="1" applyBorder="1" applyAlignment="1">
      <alignment horizontal="right" vertical="center" wrapText="1"/>
    </xf>
    <xf numFmtId="0" fontId="10" fillId="4" borderId="4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10" fillId="4" borderId="5" xfId="0" applyFont="1" applyFill="1" applyBorder="1" applyAlignment="1">
      <alignment horizontal="right" vertical="center" wrapText="1"/>
    </xf>
    <xf numFmtId="2" fontId="5" fillId="4" borderId="1" xfId="0" applyNumberFormat="1" applyFont="1" applyFill="1" applyBorder="1"/>
    <xf numFmtId="0" fontId="6" fillId="4" borderId="6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6" fillId="0" borderId="0" xfId="0" applyFont="1"/>
    <xf numFmtId="0" fontId="6" fillId="2" borderId="0" xfId="0" applyFont="1" applyFill="1"/>
    <xf numFmtId="0" fontId="13" fillId="5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165" fontId="3" fillId="2" borderId="1" xfId="0" applyNumberFormat="1" applyFont="1" applyFill="1" applyBorder="1"/>
    <xf numFmtId="167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2" fontId="3" fillId="3" borderId="1" xfId="0" applyNumberFormat="1" applyFont="1" applyFill="1" applyBorder="1"/>
    <xf numFmtId="2" fontId="10" fillId="3" borderId="1" xfId="0" applyNumberFormat="1" applyFont="1" applyFill="1" applyBorder="1" applyAlignment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/>
    <xf numFmtId="2" fontId="10" fillId="3" borderId="1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6" fillId="6" borderId="7" xfId="1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3" fillId="2" borderId="0" xfId="0" applyFont="1" applyFill="1"/>
    <xf numFmtId="2" fontId="13" fillId="4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2" fontId="2" fillId="0" borderId="0" xfId="0" applyNumberFormat="1" applyFont="1"/>
    <xf numFmtId="0" fontId="3" fillId="2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wrapText="1"/>
    </xf>
    <xf numFmtId="168" fontId="3" fillId="3" borderId="1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168" fontId="13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0" fillId="0" borderId="0" xfId="0" applyFont="1"/>
    <xf numFmtId="0" fontId="21" fillId="0" borderId="0" xfId="0" applyFont="1"/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center"/>
    </xf>
    <xf numFmtId="165" fontId="19" fillId="0" borderId="1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right"/>
    </xf>
    <xf numFmtId="0" fontId="0" fillId="0" borderId="0" xfId="0" applyFill="1"/>
    <xf numFmtId="0" fontId="10" fillId="2" borderId="2" xfId="0" applyFont="1" applyFill="1" applyBorder="1" applyAlignment="1">
      <alignment horizontal="right"/>
    </xf>
    <xf numFmtId="2" fontId="5" fillId="4" borderId="2" xfId="0" applyNumberFormat="1" applyFont="1" applyFill="1" applyBorder="1"/>
    <xf numFmtId="0" fontId="7" fillId="4" borderId="9" xfId="0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 applyFill="1" applyBorder="1"/>
    <xf numFmtId="0" fontId="22" fillId="0" borderId="0" xfId="0" applyFont="1" applyFill="1" applyBorder="1" applyAlignment="1">
      <alignment wrapText="1"/>
    </xf>
    <xf numFmtId="0" fontId="23" fillId="6" borderId="0" xfId="1" applyFont="1" applyFill="1" applyBorder="1" applyAlignment="1" applyProtection="1">
      <alignment horizontal="left" vertical="center" wrapText="1"/>
      <protection locked="0"/>
    </xf>
    <xf numFmtId="0" fontId="18" fillId="0" borderId="0" xfId="0" applyFont="1"/>
    <xf numFmtId="0" fontId="2" fillId="2" borderId="0" xfId="0" applyFont="1" applyFill="1" applyBorder="1"/>
    <xf numFmtId="0" fontId="24" fillId="0" borderId="1" xfId="0" applyFont="1" applyBorder="1" applyAlignment="1">
      <alignment horizontal="center"/>
    </xf>
    <xf numFmtId="14" fontId="2" fillId="0" borderId="0" xfId="0" applyNumberFormat="1" applyFont="1" applyAlignment="1">
      <alignment horizontal="left" vertical="top"/>
    </xf>
    <xf numFmtId="0" fontId="20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 shrinkToFit="1"/>
    </xf>
    <xf numFmtId="0" fontId="21" fillId="0" borderId="0" xfId="0" applyFont="1" applyAlignment="1">
      <alignment horizontal="center" wrapText="1" shrinkToFit="1"/>
    </xf>
    <xf numFmtId="0" fontId="0" fillId="0" borderId="0" xfId="0" applyAlignment="1">
      <alignment horizontal="center" wrapText="1" shrinkToFit="1"/>
    </xf>
    <xf numFmtId="0" fontId="20" fillId="0" borderId="0" xfId="0" applyFont="1" applyAlignment="1">
      <alignment wrapText="1"/>
    </xf>
    <xf numFmtId="0" fontId="0" fillId="0" borderId="0" xfId="0" applyAlignment="1">
      <alignment wrapText="1"/>
    </xf>
    <xf numFmtId="0" fontId="20" fillId="0" borderId="3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0" fillId="0" borderId="10" xfId="0" applyFont="1" applyBorder="1" applyAlignment="1">
      <alignment horizontal="center" wrapText="1" shrinkToFit="1"/>
    </xf>
    <xf numFmtId="0" fontId="12" fillId="0" borderId="3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10" fillId="2" borderId="5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2" fillId="0" borderId="10" xfId="0" applyFont="1" applyBorder="1" applyAlignment="1">
      <alignment wrapText="1"/>
    </xf>
    <xf numFmtId="0" fontId="18" fillId="0" borderId="10" xfId="0" applyFont="1" applyBorder="1" applyAlignment="1">
      <alignment wrapText="1"/>
    </xf>
    <xf numFmtId="0" fontId="22" fillId="0" borderId="3" xfId="0" applyFont="1" applyFill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18" fillId="0" borderId="5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right" vertical="center"/>
    </xf>
    <xf numFmtId="0" fontId="10" fillId="2" borderId="4" xfId="0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right" vertical="center"/>
    </xf>
    <xf numFmtId="0" fontId="12" fillId="0" borderId="12" xfId="0" applyFont="1" applyBorder="1" applyAlignment="1">
      <alignment horizontal="right" vertical="center"/>
    </xf>
    <xf numFmtId="0" fontId="12" fillId="0" borderId="2" xfId="0" applyFont="1" applyBorder="1" applyAlignment="1">
      <alignment horizontal="right" vertical="center"/>
    </xf>
    <xf numFmtId="0" fontId="12" fillId="0" borderId="13" xfId="0" applyFont="1" applyBorder="1" applyAlignment="1">
      <alignment horizontal="right" vertical="center"/>
    </xf>
    <xf numFmtId="0" fontId="19" fillId="0" borderId="10" xfId="0" applyFont="1" applyBorder="1" applyAlignment="1">
      <alignment wrapText="1"/>
    </xf>
    <xf numFmtId="0" fontId="19" fillId="0" borderId="10" xfId="0" applyFont="1" applyBorder="1" applyAlignment="1">
      <alignment horizontal="center" wrapText="1"/>
    </xf>
    <xf numFmtId="0" fontId="21" fillId="0" borderId="10" xfId="0" applyFont="1" applyBorder="1" applyAlignment="1">
      <alignment horizontal="center" wrapText="1"/>
    </xf>
    <xf numFmtId="0" fontId="19" fillId="0" borderId="4" xfId="0" applyFont="1" applyBorder="1" applyAlignment="1">
      <alignment horizontal="center" wrapText="1"/>
    </xf>
    <xf numFmtId="0" fontId="22" fillId="0" borderId="2" xfId="0" applyFont="1" applyBorder="1" applyAlignment="1">
      <alignment horizontal="right"/>
    </xf>
    <xf numFmtId="0" fontId="22" fillId="0" borderId="13" xfId="0" applyFont="1" applyBorder="1" applyAlignment="1">
      <alignment horizontal="right"/>
    </xf>
    <xf numFmtId="0" fontId="22" fillId="0" borderId="10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5;&#1086;&#1088;&#1084;&#1072;&#1090;&#1080;&#1074;&#1085;&#1099;&#1077;%20&#1079;&#1072;&#1090;&#1088;&#1072;&#1090;&#1099;%20&#1087;&#1086;%20%20&#1086;&#1088;&#1094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муществ комплекс"/>
      <sheetName val="Прямые"/>
      <sheetName val="ОХН"/>
      <sheetName val="ИТОГО БНЗ"/>
      <sheetName val="Тер КК"/>
      <sheetName val="Отр КК"/>
      <sheetName val="НЗ"/>
    </sheetNames>
    <sheetDataSet>
      <sheetData sheetId="0" refreshError="1"/>
      <sheetData sheetId="1"/>
      <sheetData sheetId="2"/>
      <sheetData sheetId="3"/>
      <sheetData sheetId="4"/>
      <sheetData sheetId="5">
        <row r="3">
          <cell r="C3">
            <v>1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view="pageBreakPreview" zoomScaleNormal="100" workbookViewId="0">
      <selection activeCell="C7" sqref="C7:G7"/>
    </sheetView>
  </sheetViews>
  <sheetFormatPr defaultRowHeight="15" x14ac:dyDescent="0.25"/>
  <cols>
    <col min="1" max="1" width="48.7109375" style="2" customWidth="1"/>
    <col min="2" max="2" width="18.7109375" style="2" customWidth="1"/>
    <col min="3" max="3" width="26.42578125" style="2" customWidth="1"/>
    <col min="4" max="12" width="9.140625" style="2"/>
  </cols>
  <sheetData>
    <row r="1" spans="1:12" ht="124.5" customHeight="1" x14ac:dyDescent="0.25">
      <c r="A1" s="78">
        <v>45301</v>
      </c>
      <c r="C1" s="60"/>
      <c r="D1" s="87" t="s">
        <v>99</v>
      </c>
      <c r="E1" s="88"/>
      <c r="F1" s="88"/>
      <c r="G1" s="88"/>
    </row>
    <row r="2" spans="1:12" ht="25.5" customHeight="1" x14ac:dyDescent="0.3">
      <c r="A2" s="82" t="s">
        <v>100</v>
      </c>
      <c r="B2" s="83"/>
      <c r="C2" s="83"/>
      <c r="D2" s="83"/>
      <c r="E2" s="83"/>
      <c r="F2" s="83"/>
      <c r="G2" s="83"/>
    </row>
    <row r="3" spans="1:12" ht="35.25" customHeight="1" x14ac:dyDescent="0.3">
      <c r="A3" s="84" t="s">
        <v>101</v>
      </c>
      <c r="B3" s="85"/>
      <c r="C3" s="85"/>
      <c r="D3" s="85"/>
      <c r="E3" s="85"/>
      <c r="F3" s="85"/>
      <c r="G3" s="85"/>
    </row>
    <row r="4" spans="1:12" ht="34.5" customHeight="1" x14ac:dyDescent="0.25">
      <c r="A4" s="84" t="s">
        <v>103</v>
      </c>
      <c r="B4" s="86"/>
      <c r="C4" s="86"/>
      <c r="D4" s="86"/>
      <c r="E4" s="86"/>
      <c r="F4" s="86"/>
      <c r="G4" s="86"/>
    </row>
    <row r="5" spans="1:12" ht="39" customHeight="1" x14ac:dyDescent="0.25">
      <c r="A5" s="92" t="s">
        <v>97</v>
      </c>
      <c r="B5" s="92"/>
      <c r="C5" s="92"/>
      <c r="D5" s="92"/>
      <c r="E5" s="92"/>
      <c r="F5" s="92"/>
      <c r="G5" s="92"/>
    </row>
    <row r="6" spans="1:12" s="62" customFormat="1" ht="18.75" x14ac:dyDescent="0.3">
      <c r="A6" s="64" t="s">
        <v>0</v>
      </c>
      <c r="B6" s="64" t="s">
        <v>1</v>
      </c>
      <c r="C6" s="89" t="s">
        <v>2</v>
      </c>
      <c r="D6" s="90"/>
      <c r="E6" s="90"/>
      <c r="F6" s="90"/>
      <c r="G6" s="91"/>
      <c r="H6" s="61"/>
      <c r="I6" s="61"/>
      <c r="J6" s="61"/>
      <c r="K6" s="61"/>
      <c r="L6" s="61"/>
    </row>
    <row r="7" spans="1:12" s="62" customFormat="1" ht="90.75" x14ac:dyDescent="0.3">
      <c r="A7" s="63" t="s">
        <v>102</v>
      </c>
      <c r="B7" s="64">
        <v>3380</v>
      </c>
      <c r="C7" s="79"/>
      <c r="D7" s="80"/>
      <c r="E7" s="80"/>
      <c r="F7" s="80"/>
      <c r="G7" s="81"/>
      <c r="H7" s="61"/>
      <c r="I7" s="61"/>
      <c r="J7" s="61"/>
      <c r="K7" s="61"/>
      <c r="L7" s="61"/>
    </row>
    <row r="8" spans="1:12" s="62" customFormat="1" ht="73.5" customHeight="1" x14ac:dyDescent="0.3">
      <c r="A8" s="63" t="s">
        <v>3</v>
      </c>
      <c r="B8" s="77">
        <v>3472</v>
      </c>
      <c r="C8" s="79" t="s">
        <v>148</v>
      </c>
      <c r="D8" s="80"/>
      <c r="E8" s="80"/>
      <c r="F8" s="80"/>
      <c r="G8" s="81"/>
      <c r="H8" s="61"/>
      <c r="I8" s="61"/>
      <c r="J8" s="61"/>
      <c r="K8" s="61"/>
      <c r="L8" s="61"/>
    </row>
    <row r="9" spans="1:12" s="62" customFormat="1" ht="54.75" x14ac:dyDescent="0.3">
      <c r="A9" s="63" t="s">
        <v>4</v>
      </c>
      <c r="B9" s="65">
        <v>0.6</v>
      </c>
      <c r="C9" s="79" t="s">
        <v>98</v>
      </c>
      <c r="D9" s="80"/>
      <c r="E9" s="80"/>
      <c r="F9" s="80"/>
      <c r="G9" s="81"/>
      <c r="H9" s="61"/>
      <c r="I9" s="61"/>
      <c r="J9" s="61"/>
      <c r="K9" s="61"/>
      <c r="L9" s="61"/>
    </row>
  </sheetData>
  <mergeCells count="9">
    <mergeCell ref="C9:G9"/>
    <mergeCell ref="A2:G2"/>
    <mergeCell ref="A3:G3"/>
    <mergeCell ref="A4:G4"/>
    <mergeCell ref="D1:G1"/>
    <mergeCell ref="C6:G6"/>
    <mergeCell ref="C7:G7"/>
    <mergeCell ref="C8:G8"/>
    <mergeCell ref="A5:G5"/>
  </mergeCells>
  <phoneticPr fontId="17" type="noConversion"/>
  <pageMargins left="0.7" right="0.7" top="0.75" bottom="0.75" header="0.3" footer="0.3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BreakPreview" zoomScaleNormal="100" workbookViewId="0">
      <selection activeCell="H6" sqref="H6"/>
    </sheetView>
  </sheetViews>
  <sheetFormatPr defaultRowHeight="15" x14ac:dyDescent="0.25"/>
  <cols>
    <col min="1" max="1" width="5.7109375" style="28" bestFit="1" customWidth="1"/>
    <col min="2" max="2" width="31.7109375" style="28" customWidth="1"/>
    <col min="3" max="3" width="19.140625" style="28" customWidth="1"/>
    <col min="4" max="4" width="14.85546875" style="29" customWidth="1"/>
    <col min="5" max="5" width="16" style="28" customWidth="1"/>
    <col min="6" max="6" width="12.7109375" style="28" customWidth="1"/>
    <col min="7" max="7" width="9.28515625" style="28" customWidth="1"/>
    <col min="8" max="8" width="11.5703125" style="28" customWidth="1"/>
    <col min="9" max="9" width="37" style="28" customWidth="1"/>
  </cols>
  <sheetData>
    <row r="1" spans="1:9" x14ac:dyDescent="0.25">
      <c r="A1" s="28" t="s">
        <v>104</v>
      </c>
      <c r="B1" s="108" t="s">
        <v>105</v>
      </c>
      <c r="C1" s="109"/>
      <c r="D1" s="109"/>
      <c r="E1" s="109"/>
      <c r="F1" s="109"/>
      <c r="G1" s="109"/>
      <c r="H1" s="109"/>
      <c r="I1" s="109"/>
    </row>
    <row r="2" spans="1:9" ht="63" x14ac:dyDescent="0.25">
      <c r="A2" s="3" t="s">
        <v>5</v>
      </c>
      <c r="B2" s="3" t="s">
        <v>6</v>
      </c>
      <c r="C2" s="3" t="s">
        <v>7</v>
      </c>
      <c r="D2" s="3" t="s">
        <v>8</v>
      </c>
      <c r="E2" s="3" t="s">
        <v>9</v>
      </c>
      <c r="F2" s="3"/>
      <c r="G2" s="3" t="s">
        <v>10</v>
      </c>
      <c r="H2" s="3" t="s">
        <v>11</v>
      </c>
      <c r="I2" s="3" t="s">
        <v>2</v>
      </c>
    </row>
    <row r="3" spans="1:9" x14ac:dyDescent="0.25">
      <c r="A3" s="3">
        <v>1</v>
      </c>
      <c r="B3" s="3">
        <v>2</v>
      </c>
      <c r="C3" s="3">
        <v>3</v>
      </c>
      <c r="D3" s="3">
        <v>4</v>
      </c>
      <c r="E3" s="3" t="s">
        <v>12</v>
      </c>
      <c r="F3" s="3"/>
      <c r="G3" s="3">
        <v>6</v>
      </c>
      <c r="H3" s="3" t="s">
        <v>13</v>
      </c>
      <c r="I3" s="3">
        <v>8</v>
      </c>
    </row>
    <row r="4" spans="1:9" x14ac:dyDescent="0.25">
      <c r="A4" s="113" t="s">
        <v>14</v>
      </c>
      <c r="B4" s="106"/>
      <c r="C4" s="106"/>
      <c r="D4" s="106"/>
      <c r="E4" s="106"/>
      <c r="F4" s="106"/>
      <c r="G4" s="106"/>
      <c r="H4" s="106"/>
      <c r="I4" s="107"/>
    </row>
    <row r="5" spans="1:9" x14ac:dyDescent="0.25">
      <c r="A5" s="4">
        <v>1</v>
      </c>
      <c r="B5" s="5" t="s">
        <v>93</v>
      </c>
      <c r="C5" s="6">
        <v>1979</v>
      </c>
      <c r="D5" s="7">
        <v>3380</v>
      </c>
      <c r="E5" s="8">
        <f>C5/D5</f>
        <v>0.58550295857988166</v>
      </c>
      <c r="F5" s="9"/>
      <c r="G5" s="10">
        <v>303.69</v>
      </c>
      <c r="H5" s="11">
        <v>173.1</v>
      </c>
      <c r="I5" s="114" t="s">
        <v>149</v>
      </c>
    </row>
    <row r="6" spans="1:9" x14ac:dyDescent="0.25">
      <c r="A6" s="4">
        <f>A5+1</f>
        <v>2</v>
      </c>
      <c r="B6" s="12"/>
      <c r="C6" s="13"/>
      <c r="D6" s="7"/>
      <c r="E6" s="8"/>
      <c r="F6" s="9"/>
      <c r="G6" s="10"/>
      <c r="H6" s="11"/>
      <c r="I6" s="115"/>
    </row>
    <row r="7" spans="1:9" x14ac:dyDescent="0.25">
      <c r="A7" s="4">
        <f>A6+1</f>
        <v>3</v>
      </c>
      <c r="B7" s="5"/>
      <c r="C7" s="7"/>
      <c r="D7" s="7"/>
      <c r="E7" s="8"/>
      <c r="F7" s="9"/>
      <c r="G7" s="10"/>
      <c r="H7" s="11"/>
      <c r="I7" s="115"/>
    </row>
    <row r="8" spans="1:9" x14ac:dyDescent="0.25">
      <c r="A8" s="4">
        <v>4</v>
      </c>
      <c r="B8" s="5"/>
      <c r="C8" s="7"/>
      <c r="D8" s="7"/>
      <c r="E8" s="8"/>
      <c r="F8" s="9"/>
      <c r="G8" s="10"/>
      <c r="H8" s="11"/>
      <c r="I8" s="115"/>
    </row>
    <row r="9" spans="1:9" x14ac:dyDescent="0.25">
      <c r="A9" s="117" t="s">
        <v>15</v>
      </c>
      <c r="B9" s="118"/>
      <c r="C9" s="118"/>
      <c r="D9" s="118"/>
      <c r="E9" s="118"/>
      <c r="F9" s="118"/>
      <c r="G9" s="119"/>
      <c r="H9" s="14">
        <f>SUM(H5:H8)</f>
        <v>173.1</v>
      </c>
      <c r="I9" s="116"/>
    </row>
    <row r="10" spans="1:9" x14ac:dyDescent="0.25">
      <c r="A10" s="15"/>
      <c r="B10" s="15"/>
      <c r="C10" s="15"/>
      <c r="D10" s="68"/>
      <c r="E10" s="15"/>
      <c r="F10" s="15"/>
      <c r="G10" s="15"/>
      <c r="H10" s="69"/>
      <c r="I10" s="70"/>
    </row>
    <row r="11" spans="1:9" s="67" customFormat="1" ht="34.5" customHeight="1" x14ac:dyDescent="0.25">
      <c r="A11" s="66" t="s">
        <v>106</v>
      </c>
      <c r="B11" s="110" t="s">
        <v>107</v>
      </c>
      <c r="C11" s="111"/>
      <c r="D11" s="111"/>
      <c r="E11" s="111"/>
      <c r="F11" s="111"/>
      <c r="G11" s="111"/>
      <c r="H11" s="111"/>
      <c r="I11" s="112"/>
    </row>
    <row r="12" spans="1:9" ht="56.25" x14ac:dyDescent="0.25">
      <c r="A12" s="16" t="s">
        <v>5</v>
      </c>
      <c r="B12" s="16" t="s">
        <v>16</v>
      </c>
      <c r="C12" s="16" t="s">
        <v>17</v>
      </c>
      <c r="D12" s="16" t="s">
        <v>8</v>
      </c>
      <c r="E12" s="3" t="s">
        <v>18</v>
      </c>
      <c r="F12" s="3" t="s">
        <v>19</v>
      </c>
      <c r="G12" s="3" t="s">
        <v>20</v>
      </c>
      <c r="H12" s="3" t="s">
        <v>11</v>
      </c>
      <c r="I12" s="3" t="s">
        <v>2</v>
      </c>
    </row>
    <row r="13" spans="1:9" x14ac:dyDescent="0.25">
      <c r="A13" s="3">
        <v>1</v>
      </c>
      <c r="B13" s="3">
        <v>2</v>
      </c>
      <c r="C13" s="3">
        <v>3</v>
      </c>
      <c r="D13" s="3">
        <v>4</v>
      </c>
      <c r="E13" s="3" t="s">
        <v>12</v>
      </c>
      <c r="F13" s="3">
        <v>6</v>
      </c>
      <c r="G13" s="3">
        <v>7</v>
      </c>
      <c r="H13" s="3" t="s">
        <v>21</v>
      </c>
      <c r="I13" s="3">
        <v>9</v>
      </c>
    </row>
    <row r="14" spans="1:9" x14ac:dyDescent="0.25">
      <c r="A14" s="106" t="s">
        <v>22</v>
      </c>
      <c r="B14" s="106"/>
      <c r="C14" s="106"/>
      <c r="D14" s="106"/>
      <c r="E14" s="106"/>
      <c r="F14" s="106"/>
      <c r="G14" s="106"/>
      <c r="H14" s="106"/>
      <c r="I14" s="107"/>
    </row>
    <row r="15" spans="1:9" x14ac:dyDescent="0.25">
      <c r="A15" s="4">
        <v>1</v>
      </c>
      <c r="B15" s="5" t="s">
        <v>23</v>
      </c>
      <c r="C15" s="17"/>
      <c r="D15" s="7"/>
      <c r="E15" s="8"/>
      <c r="F15" s="18"/>
      <c r="G15" s="10"/>
      <c r="H15" s="11"/>
      <c r="I15" s="96" t="s">
        <v>24</v>
      </c>
    </row>
    <row r="16" spans="1:9" x14ac:dyDescent="0.25">
      <c r="A16" s="4">
        <f>A15+1</f>
        <v>2</v>
      </c>
      <c r="B16" s="5" t="s">
        <v>94</v>
      </c>
      <c r="C16" s="17"/>
      <c r="D16" s="7"/>
      <c r="E16" s="8"/>
      <c r="F16" s="18"/>
      <c r="G16" s="10"/>
      <c r="H16" s="11"/>
      <c r="I16" s="97"/>
    </row>
    <row r="17" spans="1:9" x14ac:dyDescent="0.25">
      <c r="A17" s="4">
        <f>A16+1</f>
        <v>3</v>
      </c>
      <c r="B17" s="5" t="s">
        <v>25</v>
      </c>
      <c r="C17" s="19"/>
      <c r="D17" s="7"/>
      <c r="E17" s="8"/>
      <c r="F17" s="18"/>
      <c r="G17" s="10"/>
      <c r="H17" s="11"/>
      <c r="I17" s="97"/>
    </row>
    <row r="18" spans="1:9" x14ac:dyDescent="0.25">
      <c r="A18" s="4">
        <f>A17+1</f>
        <v>4</v>
      </c>
      <c r="B18" s="5" t="s">
        <v>26</v>
      </c>
      <c r="C18" s="20"/>
      <c r="D18" s="7"/>
      <c r="E18" s="8"/>
      <c r="F18" s="18"/>
      <c r="G18" s="10"/>
      <c r="H18" s="11"/>
      <c r="I18" s="97"/>
    </row>
    <row r="19" spans="1:9" x14ac:dyDescent="0.25">
      <c r="A19" s="4">
        <f>A18+1</f>
        <v>5</v>
      </c>
      <c r="B19" s="5" t="s">
        <v>27</v>
      </c>
      <c r="C19" s="20"/>
      <c r="D19" s="7"/>
      <c r="E19" s="8"/>
      <c r="F19" s="18"/>
      <c r="G19" s="10"/>
      <c r="H19" s="11"/>
      <c r="I19" s="97"/>
    </row>
    <row r="20" spans="1:9" x14ac:dyDescent="0.25">
      <c r="A20" s="99" t="s">
        <v>28</v>
      </c>
      <c r="B20" s="100"/>
      <c r="C20" s="100"/>
      <c r="D20" s="100"/>
      <c r="E20" s="100"/>
      <c r="F20" s="100"/>
      <c r="G20" s="101"/>
      <c r="H20" s="14">
        <f>SUM(H15:H19)</f>
        <v>0</v>
      </c>
      <c r="I20" s="98"/>
    </row>
    <row r="21" spans="1:9" x14ac:dyDescent="0.25">
      <c r="A21" s="21"/>
      <c r="B21" s="22"/>
      <c r="C21" s="22"/>
      <c r="D21" s="23"/>
      <c r="E21" s="22"/>
      <c r="F21" s="22"/>
      <c r="G21" s="24"/>
      <c r="H21" s="25"/>
      <c r="I21" s="26"/>
    </row>
    <row r="22" spans="1:9" ht="56.25" x14ac:dyDescent="0.25">
      <c r="A22" s="16" t="s">
        <v>5</v>
      </c>
      <c r="B22" s="16" t="s">
        <v>16</v>
      </c>
      <c r="C22" s="16" t="s">
        <v>17</v>
      </c>
      <c r="D22" s="16" t="s">
        <v>8</v>
      </c>
      <c r="E22" s="3" t="s">
        <v>18</v>
      </c>
      <c r="F22" s="3" t="s">
        <v>29</v>
      </c>
      <c r="G22" s="3" t="s">
        <v>20</v>
      </c>
      <c r="H22" s="3" t="s">
        <v>11</v>
      </c>
      <c r="I22" s="3" t="s">
        <v>2</v>
      </c>
    </row>
    <row r="23" spans="1:9" x14ac:dyDescent="0.25">
      <c r="A23" s="3">
        <v>1</v>
      </c>
      <c r="B23" s="3">
        <v>2</v>
      </c>
      <c r="C23" s="3">
        <v>3</v>
      </c>
      <c r="D23" s="3">
        <v>4</v>
      </c>
      <c r="E23" s="3" t="s">
        <v>12</v>
      </c>
      <c r="F23" s="3">
        <v>6</v>
      </c>
      <c r="G23" s="3">
        <v>7</v>
      </c>
      <c r="H23" s="3" t="s">
        <v>21</v>
      </c>
      <c r="I23" s="3">
        <v>9</v>
      </c>
    </row>
    <row r="24" spans="1:9" x14ac:dyDescent="0.25">
      <c r="A24" s="102" t="s">
        <v>30</v>
      </c>
      <c r="B24" s="102"/>
      <c r="C24" s="102"/>
      <c r="D24" s="102"/>
      <c r="E24" s="102"/>
      <c r="F24" s="102"/>
      <c r="G24" s="102"/>
      <c r="H24" s="102"/>
      <c r="I24" s="102"/>
    </row>
    <row r="25" spans="1:9" ht="27.75" customHeight="1" x14ac:dyDescent="0.25">
      <c r="A25" s="4">
        <v>1</v>
      </c>
      <c r="B25" s="5" t="s">
        <v>140</v>
      </c>
      <c r="C25" s="27"/>
      <c r="D25" s="27"/>
      <c r="E25" s="8"/>
      <c r="F25" s="18"/>
      <c r="G25" s="10"/>
      <c r="H25" s="11">
        <v>0</v>
      </c>
      <c r="I25" s="103" t="s">
        <v>31</v>
      </c>
    </row>
    <row r="26" spans="1:9" x14ac:dyDescent="0.25">
      <c r="A26" s="4">
        <v>2</v>
      </c>
      <c r="B26" s="8"/>
      <c r="C26" s="27"/>
      <c r="D26" s="27"/>
      <c r="E26" s="8"/>
      <c r="F26" s="18"/>
      <c r="G26" s="10"/>
      <c r="H26" s="11"/>
      <c r="I26" s="104"/>
    </row>
    <row r="27" spans="1:9" x14ac:dyDescent="0.25">
      <c r="A27" s="99" t="s">
        <v>32</v>
      </c>
      <c r="B27" s="100"/>
      <c r="C27" s="100"/>
      <c r="D27" s="100"/>
      <c r="E27" s="100"/>
      <c r="F27" s="100"/>
      <c r="G27" s="101"/>
      <c r="H27" s="14">
        <f>SUM(H25:H26)</f>
        <v>0</v>
      </c>
      <c r="I27" s="105"/>
    </row>
    <row r="28" spans="1:9" x14ac:dyDescent="0.25">
      <c r="A28" s="93" t="s">
        <v>33</v>
      </c>
      <c r="B28" s="94"/>
      <c r="C28" s="94"/>
      <c r="D28" s="94"/>
      <c r="E28" s="94"/>
      <c r="F28" s="94"/>
      <c r="G28" s="95"/>
      <c r="H28" s="14">
        <f>H27+H20+H9</f>
        <v>173.1</v>
      </c>
      <c r="I28" s="18"/>
    </row>
  </sheetData>
  <mergeCells count="12">
    <mergeCell ref="A14:I14"/>
    <mergeCell ref="B1:I1"/>
    <mergeCell ref="B11:I11"/>
    <mergeCell ref="A4:I4"/>
    <mergeCell ref="I5:I9"/>
    <mergeCell ref="A9:G9"/>
    <mergeCell ref="A28:G28"/>
    <mergeCell ref="I15:I20"/>
    <mergeCell ref="A20:G20"/>
    <mergeCell ref="A24:I24"/>
    <mergeCell ref="I25:I27"/>
    <mergeCell ref="A27:G27"/>
  </mergeCells>
  <phoneticPr fontId="17" type="noConversion"/>
  <pageMargins left="0.7" right="0.7" top="0.75" bottom="0.75" header="0.3" footer="0.3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topLeftCell="A25" zoomScaleNormal="100" zoomScaleSheetLayoutView="100" workbookViewId="0">
      <selection activeCell="G44" sqref="G44"/>
    </sheetView>
  </sheetViews>
  <sheetFormatPr defaultRowHeight="15" x14ac:dyDescent="0.25"/>
  <cols>
    <col min="1" max="1" width="49.85546875" style="6" customWidth="1"/>
    <col min="2" max="2" width="20.5703125" style="6" customWidth="1"/>
    <col min="3" max="3" width="12.140625" style="6" customWidth="1"/>
    <col min="4" max="4" width="14.85546875" style="51" customWidth="1"/>
    <col min="5" max="5" width="18.85546875" style="51" customWidth="1"/>
    <col min="6" max="6" width="20" style="6" customWidth="1"/>
    <col min="7" max="7" width="11.7109375" style="6" customWidth="1"/>
    <col min="8" max="8" width="12.140625" style="6" customWidth="1"/>
    <col min="9" max="9" width="16.7109375" style="6" customWidth="1"/>
  </cols>
  <sheetData>
    <row r="1" spans="1:9" ht="132.75" customHeight="1" x14ac:dyDescent="0.3">
      <c r="G1" s="123" t="s">
        <v>108</v>
      </c>
      <c r="H1" s="123"/>
      <c r="I1" s="123"/>
    </row>
    <row r="2" spans="1:9" ht="52.5" customHeight="1" x14ac:dyDescent="0.3">
      <c r="A2" s="124" t="s">
        <v>100</v>
      </c>
      <c r="B2" s="125"/>
      <c r="C2" s="125"/>
      <c r="D2" s="125"/>
      <c r="E2" s="125"/>
      <c r="F2" s="125"/>
      <c r="G2" s="125"/>
      <c r="H2" s="125"/>
      <c r="I2" s="125"/>
    </row>
    <row r="3" spans="1:9" ht="35.25" customHeight="1" x14ac:dyDescent="0.3">
      <c r="A3" s="126" t="s">
        <v>109</v>
      </c>
      <c r="B3" s="126"/>
      <c r="C3" s="126"/>
      <c r="D3" s="126"/>
      <c r="E3" s="126"/>
      <c r="F3" s="126"/>
      <c r="G3" s="126"/>
      <c r="H3" s="126"/>
      <c r="I3" s="126"/>
    </row>
    <row r="4" spans="1:9" ht="35.25" customHeight="1" x14ac:dyDescent="0.3">
      <c r="A4" s="126" t="s">
        <v>103</v>
      </c>
      <c r="B4" s="126"/>
      <c r="C4" s="126"/>
      <c r="D4" s="126"/>
      <c r="E4" s="126"/>
      <c r="F4" s="126"/>
      <c r="G4" s="126"/>
      <c r="H4" s="126"/>
      <c r="I4" s="126"/>
    </row>
    <row r="5" spans="1:9" ht="35.25" customHeight="1" x14ac:dyDescent="0.3">
      <c r="A5" s="126" t="s">
        <v>97</v>
      </c>
      <c r="B5" s="126"/>
      <c r="C5" s="126"/>
      <c r="D5" s="126"/>
      <c r="E5" s="126"/>
      <c r="F5" s="126"/>
      <c r="G5" s="126"/>
      <c r="H5" s="126"/>
      <c r="I5" s="126"/>
    </row>
    <row r="6" spans="1:9" ht="63.75" x14ac:dyDescent="0.25">
      <c r="A6" s="30" t="s">
        <v>34</v>
      </c>
      <c r="B6" s="30" t="s">
        <v>35</v>
      </c>
      <c r="C6" s="30" t="s">
        <v>36</v>
      </c>
      <c r="D6" s="31" t="s">
        <v>3</v>
      </c>
      <c r="E6" s="31" t="s">
        <v>37</v>
      </c>
      <c r="F6" s="30" t="s">
        <v>38</v>
      </c>
      <c r="G6" s="30" t="s">
        <v>39</v>
      </c>
      <c r="H6" s="30" t="s">
        <v>40</v>
      </c>
      <c r="I6" s="30" t="s">
        <v>41</v>
      </c>
    </row>
    <row r="7" spans="1:9" x14ac:dyDescent="0.25">
      <c r="A7" s="32">
        <v>1</v>
      </c>
      <c r="B7" s="32">
        <v>2</v>
      </c>
      <c r="C7" s="32">
        <v>3</v>
      </c>
      <c r="D7" s="33">
        <v>4</v>
      </c>
      <c r="E7" s="33">
        <v>5</v>
      </c>
      <c r="F7" s="32" t="s">
        <v>42</v>
      </c>
      <c r="G7" s="32">
        <v>7</v>
      </c>
      <c r="H7" s="32">
        <v>8</v>
      </c>
      <c r="I7" s="32" t="s">
        <v>43</v>
      </c>
    </row>
    <row r="8" spans="1:9" x14ac:dyDescent="0.25">
      <c r="A8" s="71" t="s">
        <v>110</v>
      </c>
      <c r="B8"/>
      <c r="C8"/>
      <c r="D8"/>
      <c r="E8"/>
      <c r="F8"/>
      <c r="G8"/>
      <c r="H8"/>
      <c r="I8"/>
    </row>
    <row r="9" spans="1:9" x14ac:dyDescent="0.25">
      <c r="A9" s="34" t="s">
        <v>112</v>
      </c>
      <c r="B9" s="35" t="s">
        <v>44</v>
      </c>
      <c r="C9" s="36">
        <v>4000</v>
      </c>
      <c r="D9" s="27">
        <v>3472</v>
      </c>
      <c r="E9" s="37">
        <v>0.6</v>
      </c>
      <c r="F9" s="38">
        <f>C9*E9/D9</f>
        <v>0.69124423963133641</v>
      </c>
      <c r="G9" s="39">
        <v>10</v>
      </c>
      <c r="H9" s="40">
        <v>12</v>
      </c>
      <c r="I9" s="41">
        <v>11.52</v>
      </c>
    </row>
    <row r="10" spans="1:9" x14ac:dyDescent="0.25">
      <c r="A10" s="34" t="s">
        <v>113</v>
      </c>
      <c r="B10" s="35" t="s">
        <v>142</v>
      </c>
      <c r="C10" s="36">
        <v>22.45</v>
      </c>
      <c r="D10" s="27">
        <v>3472</v>
      </c>
      <c r="E10" s="37">
        <v>0.6</v>
      </c>
      <c r="F10" s="38">
        <f>C10*E10/D10</f>
        <v>3.8796082949308754E-3</v>
      </c>
      <c r="G10" s="39">
        <v>4776.66</v>
      </c>
      <c r="H10" s="40">
        <v>12</v>
      </c>
      <c r="I10" s="41">
        <v>30.89</v>
      </c>
    </row>
    <row r="11" spans="1:9" ht="15.75" x14ac:dyDescent="0.25">
      <c r="A11" s="34" t="s">
        <v>114</v>
      </c>
      <c r="B11" s="35" t="s">
        <v>45</v>
      </c>
      <c r="C11" s="36"/>
      <c r="D11" s="27">
        <v>3472</v>
      </c>
      <c r="E11" s="37">
        <v>0.6</v>
      </c>
      <c r="F11" s="38">
        <f>C11*E11/D11</f>
        <v>0</v>
      </c>
      <c r="G11" s="39"/>
      <c r="H11" s="40">
        <v>12</v>
      </c>
      <c r="I11" s="41">
        <f>G11*F11*12</f>
        <v>0</v>
      </c>
    </row>
    <row r="12" spans="1:9" ht="15.75" x14ac:dyDescent="0.25">
      <c r="A12" s="34" t="s">
        <v>115</v>
      </c>
      <c r="B12" s="35" t="s">
        <v>45</v>
      </c>
      <c r="C12" s="36"/>
      <c r="D12" s="27">
        <v>3472</v>
      </c>
      <c r="E12" s="37">
        <v>0.6</v>
      </c>
      <c r="F12" s="38">
        <f>C12*E12/D12</f>
        <v>0</v>
      </c>
      <c r="G12" s="39"/>
      <c r="H12" s="40">
        <v>12</v>
      </c>
      <c r="I12" s="41">
        <f>G12*F12*12</f>
        <v>0</v>
      </c>
    </row>
    <row r="13" spans="1:9" x14ac:dyDescent="0.25">
      <c r="A13" s="127" t="s">
        <v>111</v>
      </c>
      <c r="B13" s="127"/>
      <c r="C13" s="127"/>
      <c r="D13" s="127"/>
      <c r="E13" s="127"/>
      <c r="F13" s="127"/>
      <c r="G13" s="127"/>
      <c r="H13" s="128"/>
      <c r="I13" s="42">
        <f>SUM(I9:I12)</f>
        <v>42.41</v>
      </c>
    </row>
    <row r="14" spans="1:9" x14ac:dyDescent="0.25">
      <c r="A14" s="72" t="s">
        <v>116</v>
      </c>
      <c r="B14"/>
      <c r="C14"/>
      <c r="D14"/>
      <c r="E14"/>
      <c r="F14"/>
      <c r="G14"/>
      <c r="H14"/>
      <c r="I14"/>
    </row>
    <row r="15" spans="1:9" ht="39" x14ac:dyDescent="0.25">
      <c r="A15" s="39" t="s">
        <v>122</v>
      </c>
      <c r="B15" s="43" t="s">
        <v>46</v>
      </c>
      <c r="C15" s="36"/>
      <c r="D15" s="27">
        <v>3472</v>
      </c>
      <c r="E15" s="37">
        <v>0.6</v>
      </c>
      <c r="F15" s="38">
        <f t="shared" ref="F15:F20" si="0">C15*E15/D15</f>
        <v>0</v>
      </c>
      <c r="G15" s="39"/>
      <c r="H15" s="40"/>
      <c r="I15" s="41">
        <v>0</v>
      </c>
    </row>
    <row r="16" spans="1:9" ht="51.75" x14ac:dyDescent="0.25">
      <c r="A16" s="39" t="s">
        <v>123</v>
      </c>
      <c r="B16" s="43" t="s">
        <v>47</v>
      </c>
      <c r="C16" s="36"/>
      <c r="D16" s="27">
        <v>3472</v>
      </c>
      <c r="E16" s="37">
        <v>0.6</v>
      </c>
      <c r="F16" s="38">
        <f t="shared" si="0"/>
        <v>0</v>
      </c>
      <c r="G16" s="39"/>
      <c r="H16" s="40"/>
      <c r="I16" s="41">
        <f>G16*F16</f>
        <v>0</v>
      </c>
    </row>
    <row r="17" spans="1:9" x14ac:dyDescent="0.25">
      <c r="A17" s="39" t="s">
        <v>143</v>
      </c>
      <c r="B17" s="43" t="s">
        <v>48</v>
      </c>
      <c r="C17" s="40"/>
      <c r="D17" s="27">
        <v>3472</v>
      </c>
      <c r="E17" s="37">
        <v>0.6</v>
      </c>
      <c r="F17" s="38">
        <f t="shared" si="0"/>
        <v>0</v>
      </c>
      <c r="G17" s="44"/>
      <c r="H17" s="40"/>
      <c r="I17" s="41">
        <v>0</v>
      </c>
    </row>
    <row r="18" spans="1:9" ht="39" x14ac:dyDescent="0.25">
      <c r="A18" s="39" t="s">
        <v>124</v>
      </c>
      <c r="B18" s="43" t="s">
        <v>49</v>
      </c>
      <c r="C18" s="36"/>
      <c r="D18" s="27">
        <v>3472</v>
      </c>
      <c r="E18" s="37">
        <v>0.6</v>
      </c>
      <c r="F18" s="38">
        <f t="shared" si="0"/>
        <v>0</v>
      </c>
      <c r="G18" s="39"/>
      <c r="H18" s="40"/>
      <c r="I18" s="41">
        <f>G18*F18</f>
        <v>0</v>
      </c>
    </row>
    <row r="19" spans="1:9" x14ac:dyDescent="0.25">
      <c r="A19" s="39" t="s">
        <v>125</v>
      </c>
      <c r="B19" s="43" t="s">
        <v>50</v>
      </c>
      <c r="C19" s="36"/>
      <c r="D19" s="27">
        <v>3472</v>
      </c>
      <c r="E19" s="37">
        <v>0.6</v>
      </c>
      <c r="F19" s="38">
        <f t="shared" si="0"/>
        <v>0</v>
      </c>
      <c r="G19" s="39"/>
      <c r="H19" s="40"/>
      <c r="I19" s="41">
        <f>G19*F19</f>
        <v>0</v>
      </c>
    </row>
    <row r="20" spans="1:9" x14ac:dyDescent="0.25">
      <c r="A20" s="39" t="s">
        <v>126</v>
      </c>
      <c r="B20" s="43" t="s">
        <v>51</v>
      </c>
      <c r="C20" s="36"/>
      <c r="D20" s="27">
        <v>3472</v>
      </c>
      <c r="E20" s="37">
        <v>0.6</v>
      </c>
      <c r="F20" s="38">
        <f t="shared" si="0"/>
        <v>0</v>
      </c>
      <c r="G20" s="39"/>
      <c r="H20" s="40"/>
      <c r="I20" s="41">
        <v>0</v>
      </c>
    </row>
    <row r="21" spans="1:9" x14ac:dyDescent="0.25">
      <c r="A21"/>
      <c r="B21"/>
      <c r="C21"/>
      <c r="D21"/>
      <c r="E21"/>
      <c r="F21"/>
      <c r="G21"/>
      <c r="H21" s="75" t="s">
        <v>83</v>
      </c>
      <c r="I21" s="45">
        <f>SUM(I15:I20)</f>
        <v>0</v>
      </c>
    </row>
    <row r="22" spans="1:9" ht="39" customHeight="1" x14ac:dyDescent="0.25">
      <c r="A22" s="129" t="s">
        <v>117</v>
      </c>
      <c r="B22" s="129"/>
      <c r="C22" s="129"/>
      <c r="D22" s="129"/>
      <c r="E22" s="129"/>
      <c r="F22" s="129"/>
      <c r="G22" s="129"/>
      <c r="H22" s="129"/>
      <c r="I22" s="129"/>
    </row>
    <row r="23" spans="1:9" ht="26.25" x14ac:dyDescent="0.25">
      <c r="A23" s="39" t="s">
        <v>127</v>
      </c>
      <c r="B23" s="39" t="s">
        <v>52</v>
      </c>
      <c r="C23" s="46"/>
      <c r="D23" s="27">
        <v>3472</v>
      </c>
      <c r="E23" s="37">
        <v>0.6</v>
      </c>
      <c r="F23" s="38">
        <f>C23*E23/D23</f>
        <v>0</v>
      </c>
      <c r="G23" s="47"/>
      <c r="H23" s="40"/>
      <c r="I23" s="41">
        <f>G23*F23</f>
        <v>0</v>
      </c>
    </row>
    <row r="24" spans="1:9" ht="39" x14ac:dyDescent="0.25">
      <c r="A24" s="39" t="s">
        <v>128</v>
      </c>
      <c r="B24" s="39" t="s">
        <v>46</v>
      </c>
      <c r="C24" s="46"/>
      <c r="D24" s="27">
        <v>3472</v>
      </c>
      <c r="E24" s="37">
        <v>0.6</v>
      </c>
      <c r="F24" s="38">
        <f>C24*E24/D24</f>
        <v>0</v>
      </c>
      <c r="G24" s="35"/>
      <c r="H24" s="40"/>
      <c r="I24" s="41">
        <f>G24*F24</f>
        <v>0</v>
      </c>
    </row>
    <row r="25" spans="1:9" ht="26.25" x14ac:dyDescent="0.25">
      <c r="A25" s="39" t="s">
        <v>129</v>
      </c>
      <c r="B25" s="39" t="s">
        <v>46</v>
      </c>
      <c r="C25" s="46"/>
      <c r="D25" s="27">
        <v>3472</v>
      </c>
      <c r="E25" s="37">
        <v>0.6</v>
      </c>
      <c r="F25" s="38">
        <f>C25*E25/D25</f>
        <v>0</v>
      </c>
      <c r="G25" s="35"/>
      <c r="H25" s="40"/>
      <c r="I25" s="41">
        <f>G25*F25</f>
        <v>0</v>
      </c>
    </row>
    <row r="26" spans="1:9" x14ac:dyDescent="0.25">
      <c r="A26"/>
      <c r="B26"/>
      <c r="C26"/>
      <c r="D26" s="76"/>
      <c r="E26"/>
      <c r="F26"/>
      <c r="G26"/>
      <c r="H26" s="75" t="s">
        <v>83</v>
      </c>
      <c r="I26" s="45">
        <f>SUM(I23:I25)</f>
        <v>0</v>
      </c>
    </row>
    <row r="27" spans="1:9" x14ac:dyDescent="0.25">
      <c r="A27" s="73" t="s">
        <v>118</v>
      </c>
      <c r="B27"/>
      <c r="C27"/>
      <c r="D27"/>
      <c r="E27"/>
      <c r="F27"/>
      <c r="G27"/>
      <c r="H27"/>
      <c r="I27"/>
    </row>
    <row r="28" spans="1:9" x14ac:dyDescent="0.25">
      <c r="A28" s="39" t="s">
        <v>130</v>
      </c>
      <c r="B28" s="34" t="s">
        <v>53</v>
      </c>
      <c r="C28" s="46">
        <v>1</v>
      </c>
      <c r="D28" s="27">
        <v>3472</v>
      </c>
      <c r="E28" s="37">
        <v>0.6</v>
      </c>
      <c r="F28" s="38">
        <f>C28*E28/D28</f>
        <v>1.728110599078341E-4</v>
      </c>
      <c r="G28" s="35">
        <v>812.4</v>
      </c>
      <c r="H28" s="46">
        <v>12</v>
      </c>
      <c r="I28" s="41">
        <v>3.09</v>
      </c>
    </row>
    <row r="29" spans="1:9" x14ac:dyDescent="0.25">
      <c r="A29" s="39" t="s">
        <v>131</v>
      </c>
      <c r="B29" s="34" t="s">
        <v>53</v>
      </c>
      <c r="C29" s="46"/>
      <c r="D29" s="27">
        <v>3472</v>
      </c>
      <c r="E29" s="37">
        <v>0.6</v>
      </c>
      <c r="F29" s="38">
        <f>C29*E29/D29</f>
        <v>0</v>
      </c>
      <c r="G29" s="35"/>
      <c r="H29" s="46"/>
      <c r="I29" s="41">
        <f>F29*G29*H29</f>
        <v>0</v>
      </c>
    </row>
    <row r="30" spans="1:9" x14ac:dyDescent="0.25">
      <c r="A30" s="39" t="s">
        <v>132</v>
      </c>
      <c r="B30" s="34" t="s">
        <v>54</v>
      </c>
      <c r="C30" s="46"/>
      <c r="D30" s="27">
        <v>3472</v>
      </c>
      <c r="E30" s="37">
        <v>0.6</v>
      </c>
      <c r="F30" s="38">
        <f>C30*E30/D30</f>
        <v>0</v>
      </c>
      <c r="G30" s="35"/>
      <c r="H30" s="46"/>
      <c r="I30" s="41">
        <v>0</v>
      </c>
    </row>
    <row r="31" spans="1:9" ht="25.5" x14ac:dyDescent="0.25">
      <c r="A31" s="39" t="s">
        <v>133</v>
      </c>
      <c r="B31" s="35" t="s">
        <v>55</v>
      </c>
      <c r="C31" s="46"/>
      <c r="D31" s="27">
        <v>3472</v>
      </c>
      <c r="E31" s="37">
        <v>0.6</v>
      </c>
      <c r="F31" s="38">
        <f>C31*E31/D31</f>
        <v>0</v>
      </c>
      <c r="G31" s="35"/>
      <c r="H31" s="46">
        <v>12</v>
      </c>
      <c r="I31" s="41">
        <f>F31*G31*H31</f>
        <v>0</v>
      </c>
    </row>
    <row r="32" spans="1:9" x14ac:dyDescent="0.25">
      <c r="A32"/>
      <c r="B32"/>
      <c r="C32"/>
      <c r="D32"/>
      <c r="E32"/>
      <c r="F32"/>
      <c r="G32"/>
      <c r="H32" s="75" t="s">
        <v>83</v>
      </c>
      <c r="I32" s="45">
        <f>SUM(I28:I30)</f>
        <v>3.09</v>
      </c>
    </row>
    <row r="33" spans="1:9" x14ac:dyDescent="0.25">
      <c r="A33" s="73" t="s">
        <v>119</v>
      </c>
      <c r="B33"/>
      <c r="C33"/>
      <c r="D33"/>
      <c r="E33"/>
      <c r="F33"/>
      <c r="G33"/>
      <c r="H33"/>
      <c r="I33"/>
    </row>
    <row r="34" spans="1:9" ht="26.25" x14ac:dyDescent="0.25">
      <c r="A34" s="39" t="s">
        <v>134</v>
      </c>
      <c r="B34" s="39" t="s">
        <v>56</v>
      </c>
      <c r="C34" s="46"/>
      <c r="D34" s="27">
        <v>3472</v>
      </c>
      <c r="E34" s="37">
        <v>0.6</v>
      </c>
      <c r="F34" s="38">
        <f>C34*E34/D34</f>
        <v>0</v>
      </c>
      <c r="G34" s="35"/>
      <c r="H34" s="40"/>
      <c r="I34" s="41">
        <f>F34*G34*H34</f>
        <v>0</v>
      </c>
    </row>
    <row r="35" spans="1:9" ht="39" x14ac:dyDescent="0.25">
      <c r="A35" s="39" t="s">
        <v>135</v>
      </c>
      <c r="B35" s="39" t="s">
        <v>57</v>
      </c>
      <c r="C35" s="40"/>
      <c r="D35" s="27">
        <v>3472</v>
      </c>
      <c r="E35" s="37">
        <v>0.6</v>
      </c>
      <c r="F35" s="38">
        <f>C35*E35/D35</f>
        <v>0</v>
      </c>
      <c r="G35" s="34"/>
      <c r="H35" s="40"/>
      <c r="I35" s="41">
        <f>F35*G35*H35</f>
        <v>0</v>
      </c>
    </row>
    <row r="36" spans="1:9" x14ac:dyDescent="0.25">
      <c r="A36"/>
      <c r="B36"/>
      <c r="C36"/>
      <c r="D36"/>
      <c r="E36"/>
      <c r="F36"/>
      <c r="G36"/>
      <c r="H36" s="75" t="s">
        <v>83</v>
      </c>
      <c r="I36" s="45">
        <f>SUM(I34:I35)</f>
        <v>0</v>
      </c>
    </row>
    <row r="37" spans="1:9" x14ac:dyDescent="0.25">
      <c r="A37" s="71" t="s">
        <v>120</v>
      </c>
      <c r="B37"/>
      <c r="C37"/>
      <c r="D37"/>
      <c r="E37"/>
      <c r="F37"/>
      <c r="G37"/>
      <c r="H37"/>
      <c r="I37"/>
    </row>
    <row r="38" spans="1:9" x14ac:dyDescent="0.25">
      <c r="A38" s="48" t="s">
        <v>141</v>
      </c>
      <c r="B38" s="34" t="s">
        <v>58</v>
      </c>
      <c r="C38" s="46">
        <v>1</v>
      </c>
      <c r="D38" s="27">
        <v>3472</v>
      </c>
      <c r="E38" s="37">
        <v>0.6</v>
      </c>
      <c r="F38" s="38">
        <f>C38*E38/D38</f>
        <v>1.728110599078341E-4</v>
      </c>
      <c r="G38" s="34">
        <v>38467</v>
      </c>
      <c r="H38" s="40"/>
      <c r="I38" s="41">
        <v>173.1</v>
      </c>
    </row>
    <row r="39" spans="1:9" x14ac:dyDescent="0.25">
      <c r="A39"/>
      <c r="B39"/>
      <c r="C39"/>
      <c r="D39"/>
      <c r="E39"/>
      <c r="F39"/>
      <c r="G39"/>
      <c r="H39" s="75" t="s">
        <v>83</v>
      </c>
      <c r="I39" s="45">
        <f>SUM(I38:I38)</f>
        <v>173.1</v>
      </c>
    </row>
    <row r="40" spans="1:9" x14ac:dyDescent="0.25">
      <c r="A40" s="74" t="s">
        <v>121</v>
      </c>
      <c r="B40"/>
      <c r="C40"/>
      <c r="D40"/>
      <c r="E40"/>
      <c r="F40"/>
      <c r="G40"/>
      <c r="H40"/>
      <c r="I40"/>
    </row>
    <row r="41" spans="1:9" x14ac:dyDescent="0.25">
      <c r="A41" s="49" t="s">
        <v>144</v>
      </c>
      <c r="B41" s="49" t="s">
        <v>59</v>
      </c>
      <c r="C41" s="40"/>
      <c r="D41" s="27">
        <v>3472</v>
      </c>
      <c r="E41" s="37">
        <v>0.6</v>
      </c>
      <c r="F41" s="38">
        <f t="shared" ref="F41:F48" si="1">C41*E41/D41</f>
        <v>0</v>
      </c>
      <c r="G41" s="49"/>
      <c r="H41" s="40"/>
      <c r="I41" s="41">
        <v>0</v>
      </c>
    </row>
    <row r="42" spans="1:9" x14ac:dyDescent="0.25">
      <c r="A42" s="49" t="s">
        <v>145</v>
      </c>
      <c r="B42" s="49" t="s">
        <v>59</v>
      </c>
      <c r="C42" s="40"/>
      <c r="D42" s="27">
        <v>3472</v>
      </c>
      <c r="E42" s="37">
        <v>0.6</v>
      </c>
      <c r="F42" s="38">
        <f t="shared" si="1"/>
        <v>0</v>
      </c>
      <c r="G42" s="49"/>
      <c r="H42" s="40"/>
      <c r="I42" s="41">
        <v>0</v>
      </c>
    </row>
    <row r="43" spans="1:9" x14ac:dyDescent="0.25">
      <c r="A43" s="49" t="s">
        <v>147</v>
      </c>
      <c r="B43" s="49" t="s">
        <v>59</v>
      </c>
      <c r="C43" s="40"/>
      <c r="D43" s="27">
        <f t="shared" ref="D43:D47" si="2">D42</f>
        <v>3472</v>
      </c>
      <c r="E43" s="37">
        <v>0.6</v>
      </c>
      <c r="F43" s="38">
        <f t="shared" si="1"/>
        <v>0</v>
      </c>
      <c r="G43" s="49"/>
      <c r="H43" s="40"/>
      <c r="I43" s="41">
        <v>0</v>
      </c>
    </row>
    <row r="44" spans="1:9" x14ac:dyDescent="0.25">
      <c r="A44" s="49" t="s">
        <v>146</v>
      </c>
      <c r="B44" s="49" t="s">
        <v>59</v>
      </c>
      <c r="C44" s="40"/>
      <c r="D44" s="27">
        <f t="shared" si="2"/>
        <v>3472</v>
      </c>
      <c r="E44" s="37">
        <v>0.6</v>
      </c>
      <c r="F44" s="38">
        <f t="shared" si="1"/>
        <v>0</v>
      </c>
      <c r="G44" s="49"/>
      <c r="H44" s="40"/>
      <c r="I44" s="41">
        <v>0</v>
      </c>
    </row>
    <row r="45" spans="1:9" x14ac:dyDescent="0.25">
      <c r="A45" s="49" t="s">
        <v>136</v>
      </c>
      <c r="B45" s="49" t="s">
        <v>59</v>
      </c>
      <c r="C45" s="50"/>
      <c r="D45" s="27">
        <f t="shared" si="2"/>
        <v>3472</v>
      </c>
      <c r="E45" s="37">
        <v>0.6</v>
      </c>
      <c r="F45" s="38">
        <f t="shared" si="1"/>
        <v>0</v>
      </c>
      <c r="G45" s="49"/>
      <c r="H45" s="40"/>
      <c r="I45" s="41">
        <f t="shared" ref="I45:I48" si="3">F45*G45</f>
        <v>0</v>
      </c>
    </row>
    <row r="46" spans="1:9" x14ac:dyDescent="0.25">
      <c r="A46" s="49" t="s">
        <v>137</v>
      </c>
      <c r="B46" s="49" t="s">
        <v>59</v>
      </c>
      <c r="C46" s="40"/>
      <c r="D46" s="27">
        <f t="shared" si="2"/>
        <v>3472</v>
      </c>
      <c r="E46" s="37">
        <v>0.6</v>
      </c>
      <c r="F46" s="38">
        <f t="shared" si="1"/>
        <v>0</v>
      </c>
      <c r="G46" s="49"/>
      <c r="H46" s="40"/>
      <c r="I46" s="41">
        <v>0</v>
      </c>
    </row>
    <row r="47" spans="1:9" x14ac:dyDescent="0.25">
      <c r="A47" s="49" t="s">
        <v>138</v>
      </c>
      <c r="B47" s="49" t="s">
        <v>59</v>
      </c>
      <c r="C47" s="40"/>
      <c r="D47" s="27">
        <f t="shared" si="2"/>
        <v>3472</v>
      </c>
      <c r="E47" s="37">
        <v>0.6</v>
      </c>
      <c r="F47" s="38">
        <f t="shared" si="1"/>
        <v>0</v>
      </c>
      <c r="G47" s="49"/>
      <c r="H47" s="40"/>
      <c r="I47" s="41">
        <f t="shared" si="3"/>
        <v>0</v>
      </c>
    </row>
    <row r="48" spans="1:9" x14ac:dyDescent="0.25">
      <c r="A48" s="49" t="s">
        <v>139</v>
      </c>
      <c r="B48" s="49" t="s">
        <v>59</v>
      </c>
      <c r="C48" s="40"/>
      <c r="D48" s="27">
        <f>D46</f>
        <v>3472</v>
      </c>
      <c r="E48" s="37">
        <v>0.6</v>
      </c>
      <c r="F48" s="38">
        <f t="shared" si="1"/>
        <v>0</v>
      </c>
      <c r="G48" s="49"/>
      <c r="H48" s="40"/>
      <c r="I48" s="41">
        <f t="shared" si="3"/>
        <v>0</v>
      </c>
    </row>
    <row r="49" spans="1:9" x14ac:dyDescent="0.25">
      <c r="A49"/>
      <c r="B49"/>
      <c r="C49"/>
      <c r="D49"/>
      <c r="E49"/>
      <c r="F49"/>
      <c r="G49"/>
      <c r="H49" s="75" t="s">
        <v>83</v>
      </c>
      <c r="I49" s="45">
        <f>SUM(I41:I48)</f>
        <v>0</v>
      </c>
    </row>
    <row r="50" spans="1:9" x14ac:dyDescent="0.25">
      <c r="A50" s="120" t="s">
        <v>33</v>
      </c>
      <c r="B50" s="121"/>
      <c r="C50" s="121"/>
      <c r="D50" s="121"/>
      <c r="E50" s="121"/>
      <c r="F50" s="121"/>
      <c r="G50" s="121"/>
      <c r="H50" s="122"/>
      <c r="I50" s="14">
        <f>I13+I21+I26+I32+I36+I39+I49</f>
        <v>218.6</v>
      </c>
    </row>
  </sheetData>
  <mergeCells count="8">
    <mergeCell ref="A50:H50"/>
    <mergeCell ref="G1:I1"/>
    <mergeCell ref="A2:I2"/>
    <mergeCell ref="A3:I3"/>
    <mergeCell ref="A13:H13"/>
    <mergeCell ref="A22:I22"/>
    <mergeCell ref="A4:I4"/>
    <mergeCell ref="A5:I5"/>
  </mergeCells>
  <phoneticPr fontId="17" type="noConversion"/>
  <pageMargins left="0.7" right="0.7" top="0.75" bottom="0.75" header="0.3" footer="0.3"/>
  <pageSetup paperSize="9" scale="66" orientation="landscape" r:id="rId1"/>
  <rowBreaks count="1" manualBreakCount="1">
    <brk id="22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view="pageBreakPreview" zoomScaleNormal="100" workbookViewId="0">
      <selection activeCell="C24" sqref="C23:C24"/>
    </sheetView>
  </sheetViews>
  <sheetFormatPr defaultRowHeight="15" x14ac:dyDescent="0.25"/>
  <cols>
    <col min="1" max="1" width="26" style="2" customWidth="1"/>
    <col min="2" max="2" width="8.85546875" style="2" customWidth="1"/>
    <col min="3" max="3" width="13.140625" style="2" customWidth="1"/>
    <col min="4" max="4" width="12.28515625" style="2" customWidth="1"/>
    <col min="5" max="11" width="8.85546875" style="2" customWidth="1"/>
    <col min="12" max="12" width="29.140625" style="2" customWidth="1"/>
  </cols>
  <sheetData>
    <row r="1" spans="1:12" ht="39" customHeight="1" x14ac:dyDescent="0.25">
      <c r="A1" s="130" t="s">
        <v>60</v>
      </c>
      <c r="B1" s="130" t="s">
        <v>61</v>
      </c>
      <c r="C1" s="130"/>
      <c r="D1" s="130"/>
      <c r="E1" s="130" t="s">
        <v>62</v>
      </c>
      <c r="F1" s="130"/>
      <c r="G1" s="130"/>
      <c r="H1" s="130"/>
      <c r="I1" s="130"/>
      <c r="J1" s="130"/>
      <c r="K1" s="130"/>
      <c r="L1" s="130" t="s">
        <v>63</v>
      </c>
    </row>
    <row r="2" spans="1:12" x14ac:dyDescent="0.25">
      <c r="A2" s="130"/>
      <c r="B2" s="33" t="s">
        <v>64</v>
      </c>
      <c r="C2" s="33" t="s">
        <v>65</v>
      </c>
      <c r="D2" s="33" t="s">
        <v>66</v>
      </c>
      <c r="E2" s="33" t="s">
        <v>67</v>
      </c>
      <c r="F2" s="33" t="s">
        <v>68</v>
      </c>
      <c r="G2" s="33" t="s">
        <v>69</v>
      </c>
      <c r="H2" s="33" t="s">
        <v>70</v>
      </c>
      <c r="I2" s="33" t="s">
        <v>71</v>
      </c>
      <c r="J2" s="33" t="s">
        <v>72</v>
      </c>
      <c r="K2" s="33" t="s">
        <v>73</v>
      </c>
      <c r="L2" s="130"/>
    </row>
    <row r="3" spans="1:12" x14ac:dyDescent="0.25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>
        <v>9</v>
      </c>
      <c r="J3" s="4">
        <v>10</v>
      </c>
      <c r="K3" s="4">
        <v>11</v>
      </c>
      <c r="L3" s="4" t="s">
        <v>74</v>
      </c>
    </row>
    <row r="4" spans="1:12" ht="77.25" x14ac:dyDescent="0.25">
      <c r="A4" s="43" t="s">
        <v>97</v>
      </c>
      <c r="B4" s="52">
        <f>прямые!H9</f>
        <v>173.1</v>
      </c>
      <c r="C4" s="53">
        <f>прямые!H20</f>
        <v>0</v>
      </c>
      <c r="D4" s="53">
        <f>прямые!H27</f>
        <v>0</v>
      </c>
      <c r="E4" s="52">
        <f>ОХН!I13</f>
        <v>42.41</v>
      </c>
      <c r="F4" s="52">
        <f>ОХН!I21</f>
        <v>0</v>
      </c>
      <c r="G4" s="53">
        <f>ОХН!I26</f>
        <v>0</v>
      </c>
      <c r="H4" s="53">
        <f>ОХН!I32</f>
        <v>3.09</v>
      </c>
      <c r="I4" s="53">
        <f>ОХН!I36</f>
        <v>0</v>
      </c>
      <c r="J4" s="53">
        <f>ОХН!I39</f>
        <v>173.1</v>
      </c>
      <c r="K4" s="53">
        <f>ОХН!I49</f>
        <v>0</v>
      </c>
      <c r="L4" s="52">
        <f>B4+C4+D4+E4+F4+G4+H4+I4+J4+K4</f>
        <v>391.7</v>
      </c>
    </row>
    <row r="5" spans="1:12" x14ac:dyDescent="0.25">
      <c r="L5" s="54"/>
    </row>
    <row r="11" spans="1:12" x14ac:dyDescent="0.25">
      <c r="D11" s="2" t="s">
        <v>75</v>
      </c>
    </row>
  </sheetData>
  <mergeCells count="4">
    <mergeCell ref="A1:A2"/>
    <mergeCell ref="B1:D1"/>
    <mergeCell ref="E1:K1"/>
    <mergeCell ref="L1:L2"/>
  </mergeCells>
  <phoneticPr fontId="17" type="noConversion"/>
  <pageMargins left="0.7" right="0.7" top="0.75" bottom="0.75" header="0.3" footer="0.3"/>
  <pageSetup paperSize="9" scale="8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view="pageBreakPreview" topLeftCell="B1" zoomScaleNormal="100" workbookViewId="0">
      <selection activeCell="G15" sqref="G15"/>
    </sheetView>
  </sheetViews>
  <sheetFormatPr defaultRowHeight="15" x14ac:dyDescent="0.25"/>
  <cols>
    <col min="1" max="1" width="15" style="2" customWidth="1"/>
    <col min="2" max="2" width="7.28515625" style="2" bestFit="1" customWidth="1"/>
    <col min="3" max="3" width="6.7109375" style="2" bestFit="1" customWidth="1"/>
    <col min="4" max="4" width="6.28515625" style="2" bestFit="1" customWidth="1"/>
    <col min="5" max="5" width="5.85546875" style="2" bestFit="1" customWidth="1"/>
    <col min="6" max="6" width="36.28515625" style="2" customWidth="1"/>
    <col min="7" max="7" width="36.7109375" style="2" customWidth="1"/>
    <col min="8" max="8" width="15.85546875" style="2" bestFit="1" customWidth="1"/>
    <col min="9" max="9" width="45.28515625" style="2" customWidth="1"/>
    <col min="10" max="10" width="22.5703125" style="2" customWidth="1"/>
    <col min="11" max="11" width="19.42578125" style="2" customWidth="1"/>
    <col min="12" max="12" width="9.140625" style="2"/>
  </cols>
  <sheetData>
    <row r="1" spans="1:11" x14ac:dyDescent="0.25">
      <c r="A1" s="131" t="s">
        <v>95</v>
      </c>
      <c r="B1" s="133" t="s">
        <v>76</v>
      </c>
      <c r="C1" s="134"/>
      <c r="D1" s="134"/>
      <c r="E1" s="135"/>
      <c r="F1" s="131" t="s">
        <v>77</v>
      </c>
      <c r="G1" s="131" t="s">
        <v>78</v>
      </c>
      <c r="H1" s="131" t="s">
        <v>79</v>
      </c>
      <c r="I1" s="131" t="s">
        <v>80</v>
      </c>
      <c r="J1" s="131" t="s">
        <v>81</v>
      </c>
      <c r="K1" s="131" t="s">
        <v>82</v>
      </c>
    </row>
    <row r="2" spans="1:11" ht="55.5" customHeight="1" x14ac:dyDescent="0.25">
      <c r="A2" s="132"/>
      <c r="B2" s="47" t="s">
        <v>83</v>
      </c>
      <c r="C2" s="33" t="s">
        <v>64</v>
      </c>
      <c r="D2" s="33" t="s">
        <v>67</v>
      </c>
      <c r="E2" s="33" t="s">
        <v>68</v>
      </c>
      <c r="F2" s="132"/>
      <c r="G2" s="132"/>
      <c r="H2" s="132"/>
      <c r="I2" s="132"/>
      <c r="J2" s="132"/>
      <c r="K2" s="132"/>
    </row>
    <row r="3" spans="1:11" x14ac:dyDescent="0.25">
      <c r="A3" s="4">
        <v>2</v>
      </c>
      <c r="B3" s="4">
        <v>3</v>
      </c>
      <c r="C3" s="4">
        <v>4</v>
      </c>
      <c r="D3" s="4">
        <v>5</v>
      </c>
      <c r="E3" s="4">
        <v>6</v>
      </c>
      <c r="F3" s="4">
        <v>7</v>
      </c>
      <c r="G3" s="4">
        <v>8</v>
      </c>
      <c r="H3" s="4" t="s">
        <v>84</v>
      </c>
      <c r="I3" s="4">
        <v>10</v>
      </c>
      <c r="J3" s="4" t="s">
        <v>85</v>
      </c>
      <c r="K3" s="4">
        <v>12</v>
      </c>
    </row>
    <row r="4" spans="1:11" x14ac:dyDescent="0.25">
      <c r="A4" s="43" t="s">
        <v>86</v>
      </c>
      <c r="B4" s="53">
        <f>'Итого БНЗ'!L4</f>
        <v>391.7</v>
      </c>
      <c r="C4" s="53">
        <f>'Итого БНЗ'!B4</f>
        <v>173.1</v>
      </c>
      <c r="D4" s="53">
        <f>'Итого БНЗ'!E4</f>
        <v>42.41</v>
      </c>
      <c r="E4" s="53">
        <f>'Итого БНЗ'!F4</f>
        <v>0</v>
      </c>
      <c r="F4" s="53">
        <v>35668</v>
      </c>
      <c r="G4" s="53">
        <v>20340</v>
      </c>
      <c r="H4" s="53">
        <f>F4/G4</f>
        <v>1.7535889872173058</v>
      </c>
      <c r="I4" s="53">
        <f>D4+E4</f>
        <v>42.41</v>
      </c>
      <c r="J4" s="53">
        <f>I4/(D4+E4)</f>
        <v>1</v>
      </c>
      <c r="K4" s="53">
        <f>(C4/B4*H4)+(1-C4/B4)*J4</f>
        <v>1.3330259221019036</v>
      </c>
    </row>
    <row r="5" spans="1:11" x14ac:dyDescent="0.25">
      <c r="A5" s="43"/>
      <c r="B5" s="53"/>
      <c r="C5" s="53"/>
      <c r="D5" s="53"/>
      <c r="E5" s="53"/>
      <c r="F5" s="53"/>
      <c r="G5" s="53"/>
      <c r="H5" s="53"/>
      <c r="I5" s="53"/>
      <c r="J5" s="53"/>
      <c r="K5" s="53"/>
    </row>
    <row r="11" spans="1:11" x14ac:dyDescent="0.25">
      <c r="C11" s="2" t="s">
        <v>75</v>
      </c>
    </row>
  </sheetData>
  <mergeCells count="8">
    <mergeCell ref="J1:J2"/>
    <mergeCell ref="K1:K2"/>
    <mergeCell ref="A1:A2"/>
    <mergeCell ref="B1:E1"/>
    <mergeCell ref="F1:F2"/>
    <mergeCell ref="G1:G2"/>
    <mergeCell ref="H1:H2"/>
    <mergeCell ref="I1:I2"/>
  </mergeCells>
  <phoneticPr fontId="17" type="noConversion"/>
  <pageMargins left="0.7" right="0.7" top="0.75" bottom="0.75" header="0.3" footer="0.3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25" sqref="C25"/>
    </sheetView>
  </sheetViews>
  <sheetFormatPr defaultRowHeight="15" x14ac:dyDescent="0.25"/>
  <cols>
    <col min="1" max="1" width="22.140625" style="2" customWidth="1"/>
    <col min="2" max="2" width="15" style="2" customWidth="1"/>
    <col min="3" max="3" width="15.42578125" style="2" customWidth="1"/>
  </cols>
  <sheetData>
    <row r="1" spans="1:3" ht="51" x14ac:dyDescent="0.25">
      <c r="A1" s="33" t="s">
        <v>60</v>
      </c>
      <c r="B1" s="47" t="s">
        <v>87</v>
      </c>
      <c r="C1" s="33" t="s">
        <v>88</v>
      </c>
    </row>
    <row r="2" spans="1:3" x14ac:dyDescent="0.25">
      <c r="A2" s="4">
        <v>1</v>
      </c>
      <c r="B2" s="4">
        <v>2</v>
      </c>
      <c r="C2" s="4">
        <v>3</v>
      </c>
    </row>
    <row r="3" spans="1:3" ht="26.25" x14ac:dyDescent="0.25">
      <c r="A3" s="136" t="s">
        <v>97</v>
      </c>
      <c r="B3" s="56" t="s">
        <v>89</v>
      </c>
      <c r="C3" s="57">
        <v>1</v>
      </c>
    </row>
    <row r="4" spans="1:3" ht="50.25" customHeight="1" x14ac:dyDescent="0.25">
      <c r="A4" s="137"/>
      <c r="B4" s="56"/>
      <c r="C4" s="57"/>
    </row>
  </sheetData>
  <mergeCells count="1">
    <mergeCell ref="A3:A4"/>
  </mergeCells>
  <phoneticPr fontId="17" type="noConversion"/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view="pageBreakPreview" zoomScaleNormal="100" workbookViewId="0">
      <selection activeCell="A26" sqref="A26"/>
    </sheetView>
  </sheetViews>
  <sheetFormatPr defaultRowHeight="15" x14ac:dyDescent="0.25"/>
  <cols>
    <col min="1" max="1" width="22.140625" style="2" customWidth="1"/>
    <col min="2" max="2" width="31.42578125" style="2" customWidth="1"/>
    <col min="3" max="3" width="21.85546875" style="2" customWidth="1"/>
    <col min="4" max="4" width="18" style="2" customWidth="1"/>
    <col min="5" max="5" width="20.140625" style="2" customWidth="1"/>
    <col min="6" max="6" width="15.5703125" style="2" customWidth="1"/>
    <col min="7" max="7" width="20.5703125" style="2" customWidth="1"/>
  </cols>
  <sheetData>
    <row r="1" spans="1:7" ht="51" x14ac:dyDescent="0.25">
      <c r="A1" s="33" t="s">
        <v>96</v>
      </c>
      <c r="B1" s="47" t="s">
        <v>87</v>
      </c>
      <c r="C1" s="33" t="s">
        <v>90</v>
      </c>
      <c r="D1" s="58" t="s">
        <v>63</v>
      </c>
      <c r="E1" s="55" t="s">
        <v>88</v>
      </c>
      <c r="F1" s="58" t="s">
        <v>82</v>
      </c>
      <c r="G1" s="58" t="s">
        <v>91</v>
      </c>
    </row>
    <row r="2" spans="1:7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 t="s">
        <v>92</v>
      </c>
    </row>
    <row r="3" spans="1:7" x14ac:dyDescent="0.25">
      <c r="A3" s="138" t="s">
        <v>97</v>
      </c>
      <c r="B3" s="43" t="s">
        <v>89</v>
      </c>
      <c r="C3" s="1" t="s">
        <v>86</v>
      </c>
      <c r="D3" s="53">
        <f>'Итого БНЗ'!L4</f>
        <v>391.7</v>
      </c>
      <c r="E3" s="57">
        <f>'[1]Отр КК'!$C$3</f>
        <v>1</v>
      </c>
      <c r="F3" s="53">
        <v>1</v>
      </c>
      <c r="G3" s="59">
        <f>D3*E3*F3</f>
        <v>391.7</v>
      </c>
    </row>
    <row r="4" spans="1:7" x14ac:dyDescent="0.25">
      <c r="A4" s="138"/>
      <c r="B4" s="43"/>
      <c r="C4" s="1"/>
      <c r="D4" s="53"/>
      <c r="E4" s="57"/>
      <c r="F4" s="53"/>
      <c r="G4" s="59"/>
    </row>
    <row r="5" spans="1:7" x14ac:dyDescent="0.25">
      <c r="A5" s="138"/>
      <c r="B5" s="43"/>
      <c r="C5" s="1"/>
      <c r="D5" s="53"/>
      <c r="E5" s="57"/>
      <c r="F5" s="53"/>
      <c r="G5" s="59"/>
    </row>
    <row r="6" spans="1:7" ht="34.5" customHeight="1" x14ac:dyDescent="0.25">
      <c r="A6" s="138"/>
      <c r="B6" s="43"/>
      <c r="C6" s="1"/>
      <c r="D6" s="53"/>
      <c r="E6" s="57"/>
      <c r="F6" s="53"/>
      <c r="G6" s="59"/>
    </row>
  </sheetData>
  <mergeCells count="1">
    <mergeCell ref="A3:A6"/>
  </mergeCells>
  <phoneticPr fontId="17" type="noConversion"/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имущест.комплекс</vt:lpstr>
      <vt:lpstr>прямые</vt:lpstr>
      <vt:lpstr>ОХН</vt:lpstr>
      <vt:lpstr>Итого БНЗ</vt:lpstr>
      <vt:lpstr>Тер КК</vt:lpstr>
      <vt:lpstr>ОТР КК</vt:lpstr>
      <vt:lpstr>НЗ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2017-12-14T13:04:08Z</cp:lastPrinted>
  <dcterms:created xsi:type="dcterms:W3CDTF">2006-09-28T05:33:49Z</dcterms:created>
  <dcterms:modified xsi:type="dcterms:W3CDTF">2024-01-15T14:33:37Z</dcterms:modified>
</cp:coreProperties>
</file>