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ущест.комплекс" sheetId="1" r:id="rId1"/>
    <sheet name="прямые" sheetId="2" r:id="rId2"/>
    <sheet name="ОХН" sheetId="3" r:id="rId3"/>
    <sheet name="Итого БНЗ" sheetId="4" r:id="rId4"/>
    <sheet name="ОТР КК" sheetId="6" r:id="rId5"/>
    <sheet name="Тер КК" sheetId="5" r:id="rId6"/>
    <sheet name="НЗ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G40" i="3" l="1"/>
  <c r="I60" i="3" l="1"/>
  <c r="F52" i="3" l="1"/>
  <c r="I22" i="3" l="1"/>
  <c r="F4" i="4" s="1"/>
  <c r="E4" i="5" s="1"/>
  <c r="I14" i="3"/>
  <c r="E4" i="4" s="1"/>
  <c r="D4" i="5" s="1"/>
  <c r="I54" i="3"/>
  <c r="J4" i="4" s="1"/>
  <c r="K4" i="4"/>
  <c r="F30" i="3"/>
  <c r="I30" i="3" s="1"/>
  <c r="I33" i="3" s="1"/>
  <c r="H4" i="4" s="1"/>
  <c r="E6" i="2"/>
  <c r="E10" i="2"/>
  <c r="E5" i="2"/>
  <c r="E7" i="2"/>
  <c r="E9" i="2"/>
  <c r="E11" i="2"/>
  <c r="E12" i="2"/>
  <c r="E13" i="2"/>
  <c r="F12" i="3"/>
  <c r="E8" i="2"/>
  <c r="A6" i="2"/>
  <c r="A7" i="2"/>
  <c r="F11" i="3"/>
  <c r="F13" i="3"/>
  <c r="F32" i="3"/>
  <c r="F24" i="3"/>
  <c r="F25" i="3"/>
  <c r="F26" i="3"/>
  <c r="I26" i="3" s="1"/>
  <c r="I27" i="3" s="1"/>
  <c r="G4" i="4" s="1"/>
  <c r="E3" i="7"/>
  <c r="H4" i="5"/>
  <c r="D58" i="3"/>
  <c r="F56" i="3"/>
  <c r="F49" i="3"/>
  <c r="F48" i="3"/>
  <c r="F47" i="3"/>
  <c r="F46" i="3"/>
  <c r="F45" i="3"/>
  <c r="F44" i="3"/>
  <c r="F43" i="3"/>
  <c r="F42" i="3"/>
  <c r="F41" i="3"/>
  <c r="F40" i="3"/>
  <c r="F39" i="3"/>
  <c r="F36" i="3"/>
  <c r="I36" i="3" s="1"/>
  <c r="I37" i="3" s="1"/>
  <c r="I4" i="4" s="1"/>
  <c r="F35" i="3"/>
  <c r="F31" i="3"/>
  <c r="F29" i="3"/>
  <c r="F21" i="3"/>
  <c r="F20" i="3"/>
  <c r="F19" i="3"/>
  <c r="F18" i="3"/>
  <c r="F17" i="3"/>
  <c r="F16" i="3"/>
  <c r="F10" i="3"/>
  <c r="F9" i="3"/>
  <c r="A22" i="2"/>
  <c r="A23" i="2" s="1"/>
  <c r="A24" i="2" s="1"/>
  <c r="A25" i="2" s="1"/>
  <c r="H33" i="2"/>
  <c r="D4" i="4" s="1"/>
  <c r="H26" i="2"/>
  <c r="C4" i="4" s="1"/>
  <c r="F57" i="3" l="1"/>
  <c r="F50" i="3"/>
  <c r="F51" i="3"/>
  <c r="F53" i="3"/>
  <c r="D59" i="3"/>
  <c r="F58" i="3"/>
  <c r="H15" i="2"/>
  <c r="I4" i="5"/>
  <c r="J4" i="5" s="1"/>
  <c r="I61" i="3"/>
  <c r="F59" i="3" l="1"/>
  <c r="H34" i="2"/>
  <c r="B4" i="4"/>
  <c r="C4" i="5" l="1"/>
  <c r="L4" i="4"/>
  <c r="B4" i="5" l="1"/>
  <c r="K4" i="5" s="1"/>
  <c r="D3" i="7"/>
  <c r="G3" i="7" s="1"/>
</calcChain>
</file>

<file path=xl/sharedStrings.xml><?xml version="1.0" encoding="utf-8"?>
<sst xmlns="http://schemas.openxmlformats.org/spreadsheetml/2006/main" count="229" uniqueCount="164">
  <si>
    <t>Показатель</t>
  </si>
  <si>
    <t>Значение</t>
  </si>
  <si>
    <t>Комментарий</t>
  </si>
  <si>
    <t>Общее полезное время использования имущественного комплекса</t>
  </si>
  <si>
    <t>Время использования имущественного комплекса на оказание услуги</t>
  </si>
  <si>
    <t>№ п/п</t>
  </si>
  <si>
    <t xml:space="preserve">Наименование ресурса </t>
  </si>
  <si>
    <t>Фактическое количество человеко-часов персонала, задействованного в процессе оказания услуги</t>
  </si>
  <si>
    <t>Нормативное количество одновременно оказываемых услуг</t>
  </si>
  <si>
    <t>Норма трудозатрат на оказание единицы государственной услуги (человеко-часов)</t>
  </si>
  <si>
    <t>Стоимость 1 чел. – часа, руб</t>
  </si>
  <si>
    <t xml:space="preserve">Нормативные затраты </t>
  </si>
  <si>
    <t>5=4/3</t>
  </si>
  <si>
    <t>7=5*6</t>
  </si>
  <si>
    <t>1. Оплата труда работников, непосредственно связанных с оказанием услуги</t>
  </si>
  <si>
    <t>ИТОГО оплата труда</t>
  </si>
  <si>
    <t>Наименование  (вид материального запаса/основного средства)</t>
  </si>
  <si>
    <t>Нормативное количество ресурса материального запаса/основного средства (шт)</t>
  </si>
  <si>
    <t>Норма (шт.)</t>
  </si>
  <si>
    <t>Срок полезного использования, лет</t>
  </si>
  <si>
    <t>Цена единицы  ресурса, руб</t>
  </si>
  <si>
    <t>8=5*7/6</t>
  </si>
  <si>
    <t>2. Материальные запасы/основные средства, потребляемые в процессе оказания государственной услуги</t>
  </si>
  <si>
    <t>компьютер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</si>
  <si>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</si>
  <si>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тетрадь посещений</t>
  </si>
  <si>
    <t xml:space="preserve">стулья </t>
  </si>
  <si>
    <t>стол</t>
  </si>
  <si>
    <t>ИТОГО матзапасы/основные средства</t>
  </si>
  <si>
    <t>Срок полезного использования</t>
  </si>
  <si>
    <t>3. Иные ресурсы, непосредственно связанные с оказанием государственной услуги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</si>
  <si>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</si>
  <si>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ИТОГО иные ресурсы</t>
  </si>
  <si>
    <t>ВСЕГО нормативные затраты, непосредственно связанные с оказанием услуги</t>
  </si>
  <si>
    <t>Наименование ресурса</t>
  </si>
  <si>
    <t>Наименование показателя объема</t>
  </si>
  <si>
    <t>Показатель объема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</si>
  <si>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</si>
  <si>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</si>
  <si>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</t>
  </si>
  <si>
    <t>Временные характеристики</t>
  </si>
  <si>
    <t>Плановые затраты</t>
  </si>
  <si>
    <t>6=3*5/4</t>
  </si>
  <si>
    <t>9=6*7*8</t>
  </si>
  <si>
    <t>кВт час.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</si>
  <si>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</si>
  <si>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устройств, ед.</t>
  </si>
  <si>
    <t>заключенные договора</t>
  </si>
  <si>
    <t>куб.м.</t>
  </si>
  <si>
    <t>договор</t>
  </si>
  <si>
    <t>количество (ед.)</t>
  </si>
  <si>
    <t>количество номеров, ед.</t>
  </si>
  <si>
    <t>количество каналов, ед</t>
  </si>
  <si>
    <t>Передача отчетов Такском</t>
  </si>
  <si>
    <t>количество разовых услуг, ед.</t>
  </si>
  <si>
    <t>количество работников, имеющих право на компенсацию, чел.</t>
  </si>
  <si>
    <t>фонд оплаты труда</t>
  </si>
  <si>
    <t>сумма в год</t>
  </si>
  <si>
    <t>Наименование государственной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</si>
  <si>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</si>
  <si>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</si>
  <si>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</si>
  <si>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</si>
  <si>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</si>
  <si>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</si>
  <si>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</si>
  <si>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</si>
  <si>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</si>
  <si>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</si>
  <si>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</si>
  <si>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</si>
  <si>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</si>
  <si>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</si>
  <si>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 xml:space="preserve"> </t>
  </si>
  <si>
    <t>Базовый норматив затрат</t>
  </si>
  <si>
    <t>Среднемесячная номинальная начисленная заработная плата в целом по экономике по субъекту Российской Федерации, на территории которого оказывается услуга, в 2014г.</t>
  </si>
  <si>
    <t>Среднемесячная номинальная начисленная заработная плата в целом по экономике по субъекту Российской Федерации, данные по которому использовались для определения базового норматива затрат, в 2014г. (Москва)</t>
  </si>
  <si>
    <t>Территориальный корректирующий коэффициент на оплату труда</t>
  </si>
  <si>
    <t>Затраты на коммунальные услуги и на содержание объектов недвижимого имущества, необходимого для выполнения государственного задания, определяемыми в соответствии с натуральными нормами, ценами и тарифами на данные услуги, в субъекте Российской Федерации, на территории которого оказывается услуга</t>
  </si>
  <si>
    <t>Территориальный корректирующий коэффициент на коммунальные услуги и на содержание недвижимого имущества</t>
  </si>
  <si>
    <t>Территориальный корректирующий коэффициент</t>
  </si>
  <si>
    <t>ИТОГО</t>
  </si>
  <si>
    <t>9=7/8</t>
  </si>
  <si>
    <t>11=10/(5+6)</t>
  </si>
  <si>
    <t>Опочка</t>
  </si>
  <si>
    <t>Условие, отражающее специфику услуги</t>
  </si>
  <si>
    <t>Отраслевой корректирующий коэффициент</t>
  </si>
  <si>
    <t>В стационарных условиях</t>
  </si>
  <si>
    <t>Наименование субъекта РФ, на территории которого оказывается услуга</t>
  </si>
  <si>
    <t>Нормативные затраты на оказание i-ой услуги, руб.</t>
  </si>
  <si>
    <t>7=4*5*6</t>
  </si>
  <si>
    <t>музейные экспонаты</t>
  </si>
  <si>
    <t>Тер.КК</t>
  </si>
  <si>
    <t>НЗ</t>
  </si>
  <si>
    <t xml:space="preserve">Приложение № 2
к порядку, утвержденному
 постановлением Администрации
 Опочецкого района
от 31.12.2015 г. № 506
</t>
  </si>
  <si>
    <t>РАСЧЕТ</t>
  </si>
  <si>
    <t>нормативных затрат непосредственно связанных с оказанием  муниципальной услуги (выполнением  работ)</t>
  </si>
  <si>
    <t>Количество посещений (пользователей, воспитанников, обучающихся, учреждений, мероприятий, человеко-час) за отчетный год</t>
  </si>
  <si>
    <t>1.</t>
  </si>
  <si>
    <t>Затраты на оплату труда с начислениями на выплаты по оплате труда работников, непосредственно связанных с оказанием единицы муниципальной услуги</t>
  </si>
  <si>
    <t>2.</t>
  </si>
  <si>
    <t>Затраты на приобретение потребляемых (используемых) в процессе оказания единицы муниципальной услуги материальных запасов и особо ценного движимого имущества(в том числе затраты на арендные платежи)</t>
  </si>
  <si>
    <t xml:space="preserve">Приложение № 3
к порядку, утвержденному
 постановлением Администрации
 Опочецкого района
от 31.12.2015 г. № 506
</t>
  </si>
  <si>
    <t xml:space="preserve">нормативных затрат на общехозяйственные нужды 
на оказание муниципальной услуги 
</t>
  </si>
  <si>
    <t>1.Коммунальные услуги</t>
  </si>
  <si>
    <t>ИТОГО коммунальные услуги</t>
  </si>
  <si>
    <t>1.Электроэнергия 1</t>
  </si>
  <si>
    <t>2.Теплоэнергия</t>
  </si>
  <si>
    <t>3. Холодное водоснабжение</t>
  </si>
  <si>
    <t>4. Водоотведение</t>
  </si>
  <si>
    <t>2. Содержание объектов недвижимого имущества, необходимого для выполнения муниципального задания</t>
  </si>
  <si>
    <t>3. Содержание объектов особо ценного движимого имущества, необходимого для выполнения муниципального  задания</t>
  </si>
  <si>
    <t>4. Услуги связи</t>
  </si>
  <si>
    <t>5. Транспортные услуги</t>
  </si>
  <si>
    <t>6. Работники, которые не принимают непосредственного участия в оказании муниципальной услуги</t>
  </si>
  <si>
    <t>7.Прочие общехозяйственные нужды</t>
  </si>
  <si>
    <t>5. Вывоз ТБО</t>
  </si>
  <si>
    <t>2.Техническое обслуживание и регламентно-профилактический ремонт систем контроля и управления доступом</t>
  </si>
  <si>
    <t>3.Техническое обслуживание и регламентно-профилактический ремонт систем видеонаблюдения</t>
  </si>
  <si>
    <t>1.Абонентская связь</t>
  </si>
  <si>
    <t>2.Оплата услуг сотовой связи</t>
  </si>
  <si>
    <t>3.Интернет</t>
  </si>
  <si>
    <t>2.Оплата проезда работников к месту нахождения учебного заведения и обратно</t>
  </si>
  <si>
    <t>3.Водитель</t>
  </si>
  <si>
    <t>6.Главный бухгалтер</t>
  </si>
  <si>
    <t>8.Ведущий бухгалтер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</si>
  <si>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 - досугового обслуживания населения»</t>
  </si>
  <si>
    <t>Организация деятельности клубных формирований и формирований самодеятельного народного творчества</t>
  </si>
  <si>
    <t>Среднее время посещения ДК (ч)= сумма норм времени по всем специалистам, непосредственно участвующим в оказании услуги</t>
  </si>
  <si>
    <t>Культорганизатор</t>
  </si>
  <si>
    <t>Режиссер-постановщик,звукореж.</t>
  </si>
  <si>
    <t>Хормейстер</t>
  </si>
  <si>
    <t>5. Оплата истопнику</t>
  </si>
  <si>
    <t>1.Директор</t>
  </si>
  <si>
    <t>1.Приобретение дров для отопления сельских клубов</t>
  </si>
  <si>
    <t>2. Проведение текущего ремонта системы отопления</t>
  </si>
  <si>
    <t>4. другие работы по содержанию объектов недвижимого имущества</t>
  </si>
  <si>
    <t>1.транспортные услуги для расчистки территории</t>
  </si>
  <si>
    <t>специалист</t>
  </si>
  <si>
    <t>Художник</t>
  </si>
  <si>
    <t>Дирижер</t>
  </si>
  <si>
    <t>6. Техническое обслуживание компьютерной техники</t>
  </si>
  <si>
    <t>4.Иные услуги связи, пополнение лицевого счета</t>
  </si>
  <si>
    <t>5. Дневной сторож</t>
  </si>
  <si>
    <t>9. Уборщик</t>
  </si>
  <si>
    <t>10. Дворник</t>
  </si>
  <si>
    <t>2.Зав.отделом, сектором</t>
  </si>
  <si>
    <t>13. Заведующий костюмерной</t>
  </si>
  <si>
    <t>7.Ведущий экономист</t>
  </si>
  <si>
    <t>14. Руководитель любительского объединения</t>
  </si>
  <si>
    <t>Гкал</t>
  </si>
  <si>
    <t>3. Энергетический паспорт</t>
  </si>
  <si>
    <t>12.Кассир, контролер</t>
  </si>
  <si>
    <t>15. Киномеханик</t>
  </si>
  <si>
    <t>4.Оплата по до договорам ГПХ</t>
  </si>
  <si>
    <t>Концертмейстер</t>
  </si>
  <si>
    <t>Балетмейстер</t>
  </si>
  <si>
    <t>15. Ведущий специалист по кадрам</t>
  </si>
  <si>
    <t>осветитель</t>
  </si>
  <si>
    <t>4. Сторож</t>
  </si>
  <si>
    <t>3.Налоги</t>
  </si>
  <si>
    <t>1.Текущий ремонт здания Макушинского СК</t>
  </si>
  <si>
    <t>248 рабочих дней в году (5 дневная неделя,) 8часовой рабочий день, количество посетителей, находящихся в здании ДК - 60 в час</t>
  </si>
  <si>
    <r>
      <rPr>
        <sz val="9"/>
        <color indexed="10"/>
        <rFont val="Times New Roman"/>
        <family val="1"/>
        <charset val="204"/>
      </rPr>
      <t>303,69руб =38 467,0руб* 12мес* 1,302(начисления на ФОТ)/ 1979рабочих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</si>
</sst>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.00000000"/>
    <numFmt numFmtId="168" formatCode="0.00000"/>
    <numFmt numFmtId="169" formatCode="0.0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i/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6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/>
    </xf>
    <xf numFmtId="2" fontId="5" fillId="3" borderId="1" xfId="0" applyNumberFormat="1" applyFont="1" applyFill="1" applyBorder="1"/>
    <xf numFmtId="0" fontId="10" fillId="4" borderId="2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/>
    <xf numFmtId="166" fontId="9" fillId="0" borderId="1" xfId="2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/>
    </xf>
    <xf numFmtId="0" fontId="10" fillId="4" borderId="3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4" borderId="5" xfId="0" applyFont="1" applyFill="1" applyBorder="1" applyAlignment="1">
      <alignment horizontal="right" vertical="center" wrapText="1"/>
    </xf>
    <xf numFmtId="2" fontId="5" fillId="4" borderId="1" xfId="0" applyNumberFormat="1" applyFont="1" applyFill="1" applyBorder="1"/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6" fillId="0" borderId="0" xfId="0" applyFont="1"/>
    <xf numFmtId="0" fontId="6" fillId="2" borderId="0" xfId="0" applyFont="1" applyFill="1"/>
    <xf numFmtId="0" fontId="1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5" fontId="3" fillId="2" borderId="1" xfId="0" applyNumberFormat="1" applyFont="1" applyFill="1" applyBorder="1"/>
    <xf numFmtId="167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3" borderId="1" xfId="0" applyNumberFormat="1" applyFont="1" applyFill="1" applyBorder="1"/>
    <xf numFmtId="2" fontId="10" fillId="3" borderId="1" xfId="0" applyNumberFormat="1" applyFont="1" applyFill="1" applyBorder="1" applyAlignment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/>
    <xf numFmtId="2" fontId="10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6" fillId="6" borderId="7" xfId="1" applyFont="1" applyFill="1" applyBorder="1" applyAlignment="1" applyProtection="1">
      <alignment horizontal="left" vertical="center" wrapText="1"/>
      <protection locked="0"/>
    </xf>
    <xf numFmtId="0" fontId="16" fillId="6" borderId="8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wrapText="1"/>
    </xf>
    <xf numFmtId="0" fontId="3" fillId="2" borderId="0" xfId="0" applyFont="1" applyFill="1"/>
    <xf numFmtId="2" fontId="13" fillId="4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8" fontId="3" fillId="3" borderId="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168" fontId="1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right"/>
    </xf>
    <xf numFmtId="0" fontId="0" fillId="0" borderId="0" xfId="0" applyFill="1"/>
    <xf numFmtId="0" fontId="10" fillId="2" borderId="2" xfId="0" applyFont="1" applyFill="1" applyBorder="1" applyAlignment="1">
      <alignment horizontal="right"/>
    </xf>
    <xf numFmtId="2" fontId="5" fillId="4" borderId="2" xfId="0" applyNumberFormat="1" applyFont="1" applyFill="1" applyBorder="1"/>
    <xf numFmtId="0" fontId="7" fillId="4" borderId="1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6" borderId="0" xfId="1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0" fontId="24" fillId="0" borderId="1" xfId="0" applyFont="1" applyBorder="1" applyAlignment="1">
      <alignment horizontal="center"/>
    </xf>
    <xf numFmtId="4" fontId="3" fillId="0" borderId="1" xfId="0" applyNumberFormat="1" applyFont="1" applyBorder="1"/>
    <xf numFmtId="14" fontId="2" fillId="0" borderId="0" xfId="0" applyNumberFormat="1" applyFont="1" applyAlignment="1">
      <alignment horizontal="left" vertical="top"/>
    </xf>
    <xf numFmtId="169" fontId="6" fillId="3" borderId="1" xfId="0" applyNumberFormat="1" applyFont="1" applyFill="1" applyBorder="1"/>
    <xf numFmtId="0" fontId="20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 shrinkToFit="1"/>
    </xf>
    <xf numFmtId="0" fontId="21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 shrinkToFi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0" fillId="0" borderId="11" xfId="0" applyFont="1" applyBorder="1" applyAlignment="1">
      <alignment horizontal="center" wrapText="1" shrinkToFi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2" fillId="0" borderId="11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22" fillId="0" borderId="3" xfId="0" applyFon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14" xfId="0" applyFont="1" applyBorder="1" applyAlignment="1">
      <alignment horizontal="right" vertical="center"/>
    </xf>
    <xf numFmtId="0" fontId="19" fillId="0" borderId="11" xfId="0" applyFont="1" applyBorder="1" applyAlignment="1">
      <alignment wrapText="1"/>
    </xf>
    <xf numFmtId="0" fontId="19" fillId="0" borderId="11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22" fillId="0" borderId="2" xfId="0" applyFont="1" applyBorder="1" applyAlignment="1">
      <alignment horizontal="right"/>
    </xf>
    <xf numFmtId="0" fontId="22" fillId="0" borderId="14" xfId="0" applyFont="1" applyBorder="1" applyAlignment="1">
      <alignment horizontal="right"/>
    </xf>
    <xf numFmtId="0" fontId="22" fillId="0" borderId="1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86;&#1088;&#1084;&#1072;&#1090;&#1080;&#1074;&#1085;&#1099;&#1077;%20&#1079;&#1072;&#1090;&#1088;&#1072;&#1090;&#1099;%20&#1087;&#1086;%20%20&#1086;&#1088;&#1094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уществ комплекс"/>
      <sheetName val="Прямые"/>
      <sheetName val="ОХН"/>
      <sheetName val="ИТОГО БНЗ"/>
      <sheetName val="Тер КК"/>
      <sheetName val="Отр КК"/>
      <sheetName val="НЗ"/>
    </sheetNames>
    <sheetDataSet>
      <sheetData sheetId="0" refreshError="1"/>
      <sheetData sheetId="1"/>
      <sheetData sheetId="2"/>
      <sheetData sheetId="3"/>
      <sheetData sheetId="4"/>
      <sheetData sheetId="5">
        <row r="3">
          <cell r="C3">
            <v>1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Normal="100" workbookViewId="0">
      <selection activeCell="C14" sqref="C14"/>
    </sheetView>
  </sheetViews>
  <sheetFormatPr defaultRowHeight="15" x14ac:dyDescent="0.25"/>
  <cols>
    <col min="1" max="1" width="48.7109375" style="2" customWidth="1"/>
    <col min="2" max="2" width="18.7109375" style="2" customWidth="1"/>
    <col min="3" max="3" width="26.42578125" style="2" customWidth="1"/>
    <col min="4" max="12" width="9.140625" style="2"/>
  </cols>
  <sheetData>
    <row r="1" spans="1:12" ht="124.5" customHeight="1" x14ac:dyDescent="0.25">
      <c r="A1" s="79">
        <v>45301</v>
      </c>
      <c r="C1" s="61"/>
      <c r="D1" s="89" t="s">
        <v>94</v>
      </c>
      <c r="E1" s="90"/>
      <c r="F1" s="90"/>
      <c r="G1" s="90"/>
    </row>
    <row r="2" spans="1:12" ht="25.5" customHeight="1" x14ac:dyDescent="0.3">
      <c r="A2" s="84" t="s">
        <v>95</v>
      </c>
      <c r="B2" s="85"/>
      <c r="C2" s="85"/>
      <c r="D2" s="85"/>
      <c r="E2" s="85"/>
      <c r="F2" s="85"/>
      <c r="G2" s="85"/>
    </row>
    <row r="3" spans="1:12" ht="35.25" customHeight="1" x14ac:dyDescent="0.3">
      <c r="A3" s="86" t="s">
        <v>96</v>
      </c>
      <c r="B3" s="87"/>
      <c r="C3" s="87"/>
      <c r="D3" s="87"/>
      <c r="E3" s="87"/>
      <c r="F3" s="87"/>
      <c r="G3" s="87"/>
    </row>
    <row r="4" spans="1:12" ht="39.75" customHeight="1" x14ac:dyDescent="0.25">
      <c r="A4" s="86" t="s">
        <v>126</v>
      </c>
      <c r="B4" s="88"/>
      <c r="C4" s="88"/>
      <c r="D4" s="88"/>
      <c r="E4" s="88"/>
      <c r="F4" s="88"/>
      <c r="G4" s="88"/>
    </row>
    <row r="5" spans="1:12" ht="51" customHeight="1" x14ac:dyDescent="0.25">
      <c r="A5" s="94" t="s">
        <v>127</v>
      </c>
      <c r="B5" s="94"/>
      <c r="C5" s="94"/>
      <c r="D5" s="94"/>
      <c r="E5" s="94"/>
      <c r="F5" s="94"/>
      <c r="G5" s="94"/>
    </row>
    <row r="6" spans="1:12" s="63" customFormat="1" ht="18.75" x14ac:dyDescent="0.3">
      <c r="A6" s="65" t="s">
        <v>0</v>
      </c>
      <c r="B6" s="65" t="s">
        <v>1</v>
      </c>
      <c r="C6" s="91" t="s">
        <v>2</v>
      </c>
      <c r="D6" s="92"/>
      <c r="E6" s="92"/>
      <c r="F6" s="92"/>
      <c r="G6" s="93"/>
      <c r="H6" s="62"/>
      <c r="I6" s="62"/>
      <c r="J6" s="62"/>
      <c r="K6" s="62"/>
      <c r="L6" s="62"/>
    </row>
    <row r="7" spans="1:12" s="63" customFormat="1" ht="90.75" x14ac:dyDescent="0.3">
      <c r="A7" s="64" t="s">
        <v>97</v>
      </c>
      <c r="B7" s="65">
        <v>120945</v>
      </c>
      <c r="C7" s="81"/>
      <c r="D7" s="82"/>
      <c r="E7" s="82"/>
      <c r="F7" s="82"/>
      <c r="G7" s="83"/>
      <c r="H7" s="62"/>
      <c r="I7" s="62"/>
      <c r="J7" s="62"/>
      <c r="K7" s="62"/>
      <c r="L7" s="62"/>
    </row>
    <row r="8" spans="1:12" s="63" customFormat="1" ht="59.25" customHeight="1" x14ac:dyDescent="0.3">
      <c r="A8" s="64" t="s">
        <v>3</v>
      </c>
      <c r="B8" s="77">
        <v>119040</v>
      </c>
      <c r="C8" s="81" t="s">
        <v>162</v>
      </c>
      <c r="D8" s="82"/>
      <c r="E8" s="82"/>
      <c r="F8" s="82"/>
      <c r="G8" s="83"/>
      <c r="H8" s="62"/>
      <c r="I8" s="62"/>
      <c r="J8" s="62"/>
      <c r="K8" s="62"/>
      <c r="L8" s="62"/>
    </row>
    <row r="9" spans="1:12" s="63" customFormat="1" ht="54.75" x14ac:dyDescent="0.3">
      <c r="A9" s="64" t="s">
        <v>4</v>
      </c>
      <c r="B9" s="66">
        <v>0.2</v>
      </c>
      <c r="C9" s="81" t="s">
        <v>128</v>
      </c>
      <c r="D9" s="82"/>
      <c r="E9" s="82"/>
      <c r="F9" s="82"/>
      <c r="G9" s="83"/>
      <c r="H9" s="62"/>
      <c r="I9" s="62"/>
      <c r="J9" s="62"/>
      <c r="K9" s="62"/>
      <c r="L9" s="62"/>
    </row>
  </sheetData>
  <mergeCells count="9">
    <mergeCell ref="C9:G9"/>
    <mergeCell ref="A2:G2"/>
    <mergeCell ref="A3:G3"/>
    <mergeCell ref="A4:G4"/>
    <mergeCell ref="D1:G1"/>
    <mergeCell ref="C6:G6"/>
    <mergeCell ref="C7:G7"/>
    <mergeCell ref="C8:G8"/>
    <mergeCell ref="A5:G5"/>
  </mergeCells>
  <phoneticPr fontId="17" type="noConversion"/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Normal="100" workbookViewId="0">
      <selection activeCell="H14" sqref="H14"/>
    </sheetView>
  </sheetViews>
  <sheetFormatPr defaultRowHeight="15" x14ac:dyDescent="0.25"/>
  <cols>
    <col min="1" max="1" width="5.7109375" style="28" bestFit="1" customWidth="1"/>
    <col min="2" max="2" width="31.7109375" style="28" customWidth="1"/>
    <col min="3" max="3" width="19.140625" style="28" customWidth="1"/>
    <col min="4" max="4" width="14.85546875" style="29" customWidth="1"/>
    <col min="5" max="5" width="16" style="28" customWidth="1"/>
    <col min="6" max="6" width="12.7109375" style="28" customWidth="1"/>
    <col min="7" max="7" width="9.28515625" style="28" customWidth="1"/>
    <col min="8" max="8" width="11.7109375" style="28" customWidth="1"/>
    <col min="9" max="9" width="37" style="28" customWidth="1"/>
  </cols>
  <sheetData>
    <row r="1" spans="1:9" x14ac:dyDescent="0.25">
      <c r="A1" s="28" t="s">
        <v>98</v>
      </c>
      <c r="B1" s="97" t="s">
        <v>99</v>
      </c>
      <c r="C1" s="98"/>
      <c r="D1" s="98"/>
      <c r="E1" s="98"/>
      <c r="F1" s="98"/>
      <c r="G1" s="98"/>
      <c r="H1" s="98"/>
      <c r="I1" s="98"/>
    </row>
    <row r="2" spans="1:9" ht="63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/>
      <c r="G2" s="3" t="s">
        <v>10</v>
      </c>
      <c r="H2" s="3" t="s">
        <v>11</v>
      </c>
      <c r="I2" s="3" t="s">
        <v>2</v>
      </c>
    </row>
    <row r="3" spans="1:9" x14ac:dyDescent="0.25">
      <c r="A3" s="3">
        <v>1</v>
      </c>
      <c r="B3" s="3">
        <v>2</v>
      </c>
      <c r="C3" s="3">
        <v>3</v>
      </c>
      <c r="D3" s="3">
        <v>4</v>
      </c>
      <c r="E3" s="3" t="s">
        <v>12</v>
      </c>
      <c r="F3" s="3"/>
      <c r="G3" s="3">
        <v>6</v>
      </c>
      <c r="H3" s="3" t="s">
        <v>13</v>
      </c>
      <c r="I3" s="3">
        <v>8</v>
      </c>
    </row>
    <row r="4" spans="1:9" x14ac:dyDescent="0.25">
      <c r="A4" s="102" t="s">
        <v>14</v>
      </c>
      <c r="B4" s="95"/>
      <c r="C4" s="95"/>
      <c r="D4" s="95"/>
      <c r="E4" s="95"/>
      <c r="F4" s="95"/>
      <c r="G4" s="95"/>
      <c r="H4" s="95"/>
      <c r="I4" s="96"/>
    </row>
    <row r="5" spans="1:9" x14ac:dyDescent="0.25">
      <c r="A5" s="4">
        <v>1</v>
      </c>
      <c r="B5" s="5" t="s">
        <v>129</v>
      </c>
      <c r="C5" s="6">
        <v>6927</v>
      </c>
      <c r="D5" s="7">
        <v>120945</v>
      </c>
      <c r="E5" s="80">
        <f t="shared" ref="E5:E13" si="0">C5/D5</f>
        <v>5.7273967505891109E-2</v>
      </c>
      <c r="F5" s="9"/>
      <c r="G5" s="10">
        <v>303.69</v>
      </c>
      <c r="H5" s="11">
        <v>14.21</v>
      </c>
      <c r="I5" s="103" t="s">
        <v>163</v>
      </c>
    </row>
    <row r="6" spans="1:9" ht="15" customHeight="1" x14ac:dyDescent="0.25">
      <c r="A6" s="4">
        <f>A5+1</f>
        <v>2</v>
      </c>
      <c r="B6" s="12" t="s">
        <v>130</v>
      </c>
      <c r="C6" s="13">
        <v>5937</v>
      </c>
      <c r="D6" s="7">
        <v>120945</v>
      </c>
      <c r="E6" s="80">
        <f t="shared" si="0"/>
        <v>4.9088428624581425E-2</v>
      </c>
      <c r="F6" s="9"/>
      <c r="G6" s="10">
        <v>303.69</v>
      </c>
      <c r="H6" s="11">
        <v>12.18</v>
      </c>
      <c r="I6" s="104"/>
    </row>
    <row r="7" spans="1:9" x14ac:dyDescent="0.25">
      <c r="A7" s="4">
        <f>A6+1</f>
        <v>3</v>
      </c>
      <c r="B7" s="5" t="s">
        <v>155</v>
      </c>
      <c r="C7" s="7">
        <v>990</v>
      </c>
      <c r="D7" s="7">
        <v>120945</v>
      </c>
      <c r="E7" s="80">
        <f t="shared" si="0"/>
        <v>8.1855388813096858E-3</v>
      </c>
      <c r="F7" s="9"/>
      <c r="G7" s="10">
        <v>303.69</v>
      </c>
      <c r="H7" s="11">
        <v>2.0299999999999998</v>
      </c>
      <c r="I7" s="104"/>
    </row>
    <row r="8" spans="1:9" x14ac:dyDescent="0.25">
      <c r="A8" s="4">
        <v>4</v>
      </c>
      <c r="B8" s="5" t="s">
        <v>131</v>
      </c>
      <c r="C8" s="7">
        <v>989</v>
      </c>
      <c r="D8" s="7">
        <v>120945</v>
      </c>
      <c r="E8" s="80">
        <f t="shared" si="0"/>
        <v>8.177270660217454E-3</v>
      </c>
      <c r="F8" s="9"/>
      <c r="G8" s="10">
        <v>303.69</v>
      </c>
      <c r="H8" s="11">
        <v>2.0299999999999998</v>
      </c>
      <c r="I8" s="104"/>
    </row>
    <row r="9" spans="1:9" x14ac:dyDescent="0.25">
      <c r="A9" s="4">
        <v>5</v>
      </c>
      <c r="B9" s="5" t="s">
        <v>156</v>
      </c>
      <c r="C9" s="7">
        <v>989</v>
      </c>
      <c r="D9" s="7">
        <v>120945</v>
      </c>
      <c r="E9" s="80">
        <f t="shared" si="0"/>
        <v>8.177270660217454E-3</v>
      </c>
      <c r="F9" s="9"/>
      <c r="G9" s="10">
        <v>303.69</v>
      </c>
      <c r="H9" s="11">
        <v>2.0299999999999998</v>
      </c>
      <c r="I9" s="104"/>
    </row>
    <row r="10" spans="1:9" x14ac:dyDescent="0.25">
      <c r="A10" s="4">
        <v>6</v>
      </c>
      <c r="B10" s="5" t="s">
        <v>138</v>
      </c>
      <c r="C10" s="7">
        <v>8411</v>
      </c>
      <c r="D10" s="7">
        <v>120945</v>
      </c>
      <c r="E10" s="80">
        <f t="shared" si="0"/>
        <v>6.9544007606763408E-2</v>
      </c>
      <c r="F10" s="9"/>
      <c r="G10" s="10">
        <v>303.69</v>
      </c>
      <c r="H10" s="11">
        <v>17.260000000000002</v>
      </c>
      <c r="I10" s="104"/>
    </row>
    <row r="11" spans="1:9" x14ac:dyDescent="0.25">
      <c r="A11" s="4">
        <v>7</v>
      </c>
      <c r="B11" s="5" t="s">
        <v>158</v>
      </c>
      <c r="C11" s="7">
        <v>495</v>
      </c>
      <c r="D11" s="7">
        <v>120945</v>
      </c>
      <c r="E11" s="80">
        <f t="shared" si="0"/>
        <v>4.0927694406548429E-3</v>
      </c>
      <c r="F11" s="9"/>
      <c r="G11" s="10">
        <v>303.69</v>
      </c>
      <c r="H11" s="11">
        <v>1.02</v>
      </c>
      <c r="I11" s="104"/>
    </row>
    <row r="12" spans="1:9" x14ac:dyDescent="0.25">
      <c r="A12" s="4">
        <v>8</v>
      </c>
      <c r="B12" s="5" t="s">
        <v>139</v>
      </c>
      <c r="C12" s="7">
        <v>494</v>
      </c>
      <c r="D12" s="7">
        <v>120945</v>
      </c>
      <c r="E12" s="80">
        <f t="shared" si="0"/>
        <v>4.0845012195626111E-3</v>
      </c>
      <c r="F12" s="9"/>
      <c r="G12" s="10">
        <v>303.69</v>
      </c>
      <c r="H12" s="11">
        <v>1.01</v>
      </c>
      <c r="I12" s="104"/>
    </row>
    <row r="13" spans="1:9" x14ac:dyDescent="0.25">
      <c r="A13" s="4">
        <v>9</v>
      </c>
      <c r="B13" s="5" t="s">
        <v>140</v>
      </c>
      <c r="C13" s="7">
        <v>1979</v>
      </c>
      <c r="D13" s="7">
        <v>120945</v>
      </c>
      <c r="E13" s="80">
        <f t="shared" si="0"/>
        <v>1.6362809541527142E-2</v>
      </c>
      <c r="F13" s="9"/>
      <c r="G13" s="10">
        <v>303.69</v>
      </c>
      <c r="H13" s="11">
        <v>4.0599999999999996</v>
      </c>
      <c r="I13" s="104"/>
    </row>
    <row r="14" spans="1:9" x14ac:dyDescent="0.25">
      <c r="A14" s="4"/>
      <c r="B14" s="5"/>
      <c r="C14" s="7"/>
      <c r="D14" s="7"/>
      <c r="E14" s="8"/>
      <c r="F14" s="9"/>
      <c r="G14" s="10"/>
      <c r="H14" s="11"/>
      <c r="I14" s="104"/>
    </row>
    <row r="15" spans="1:9" x14ac:dyDescent="0.25">
      <c r="A15" s="106" t="s">
        <v>15</v>
      </c>
      <c r="B15" s="107"/>
      <c r="C15" s="107"/>
      <c r="D15" s="107"/>
      <c r="E15" s="107"/>
      <c r="F15" s="107"/>
      <c r="G15" s="108"/>
      <c r="H15" s="14">
        <f>H13+H12+H11+H10+H9+H8+H7+H6+H5</f>
        <v>55.830000000000005</v>
      </c>
      <c r="I15" s="105"/>
    </row>
    <row r="16" spans="1:9" x14ac:dyDescent="0.25">
      <c r="A16" s="15"/>
      <c r="B16" s="15"/>
      <c r="C16" s="15"/>
      <c r="D16" s="69"/>
      <c r="E16" s="15"/>
      <c r="F16" s="15"/>
      <c r="G16" s="15"/>
      <c r="H16" s="70"/>
      <c r="I16" s="71"/>
    </row>
    <row r="17" spans="1:9" s="68" customFormat="1" ht="34.5" customHeight="1" x14ac:dyDescent="0.25">
      <c r="A17" s="67" t="s">
        <v>100</v>
      </c>
      <c r="B17" s="99" t="s">
        <v>101</v>
      </c>
      <c r="C17" s="100"/>
      <c r="D17" s="100"/>
      <c r="E17" s="100"/>
      <c r="F17" s="100"/>
      <c r="G17" s="100"/>
      <c r="H17" s="100"/>
      <c r="I17" s="101"/>
    </row>
    <row r="18" spans="1:9" ht="56.25" x14ac:dyDescent="0.25">
      <c r="A18" s="16" t="s">
        <v>5</v>
      </c>
      <c r="B18" s="16" t="s">
        <v>16</v>
      </c>
      <c r="C18" s="16" t="s">
        <v>17</v>
      </c>
      <c r="D18" s="16" t="s">
        <v>8</v>
      </c>
      <c r="E18" s="3" t="s">
        <v>18</v>
      </c>
      <c r="F18" s="3" t="s">
        <v>19</v>
      </c>
      <c r="G18" s="3" t="s">
        <v>20</v>
      </c>
      <c r="H18" s="3" t="s">
        <v>11</v>
      </c>
      <c r="I18" s="3" t="s">
        <v>2</v>
      </c>
    </row>
    <row r="19" spans="1:9" x14ac:dyDescent="0.25">
      <c r="A19" s="3">
        <v>1</v>
      </c>
      <c r="B19" s="3">
        <v>2</v>
      </c>
      <c r="C19" s="3">
        <v>3</v>
      </c>
      <c r="D19" s="3">
        <v>4</v>
      </c>
      <c r="E19" s="3" t="s">
        <v>12</v>
      </c>
      <c r="F19" s="3">
        <v>6</v>
      </c>
      <c r="G19" s="3">
        <v>7</v>
      </c>
      <c r="H19" s="3" t="s">
        <v>21</v>
      </c>
      <c r="I19" s="3">
        <v>9</v>
      </c>
    </row>
    <row r="20" spans="1:9" x14ac:dyDescent="0.25">
      <c r="A20" s="95" t="s">
        <v>22</v>
      </c>
      <c r="B20" s="95"/>
      <c r="C20" s="95"/>
      <c r="D20" s="95"/>
      <c r="E20" s="95"/>
      <c r="F20" s="95"/>
      <c r="G20" s="95"/>
      <c r="H20" s="95"/>
      <c r="I20" s="96"/>
    </row>
    <row r="21" spans="1:9" x14ac:dyDescent="0.25">
      <c r="A21" s="4">
        <v>1</v>
      </c>
      <c r="B21" s="5" t="s">
        <v>23</v>
      </c>
      <c r="C21" s="17"/>
      <c r="D21" s="7"/>
      <c r="E21" s="8"/>
      <c r="F21" s="18"/>
      <c r="G21" s="10"/>
      <c r="H21" s="11"/>
      <c r="I21" s="112" t="s">
        <v>24</v>
      </c>
    </row>
    <row r="22" spans="1:9" x14ac:dyDescent="0.25">
      <c r="A22" s="4">
        <f>A21+1</f>
        <v>2</v>
      </c>
      <c r="B22" s="5" t="s">
        <v>91</v>
      </c>
      <c r="C22" s="17"/>
      <c r="D22" s="7"/>
      <c r="E22" s="8"/>
      <c r="F22" s="18"/>
      <c r="G22" s="10"/>
      <c r="H22" s="11"/>
      <c r="I22" s="113"/>
    </row>
    <row r="23" spans="1:9" x14ac:dyDescent="0.25">
      <c r="A23" s="4">
        <f>A22+1</f>
        <v>3</v>
      </c>
      <c r="B23" s="5" t="s">
        <v>25</v>
      </c>
      <c r="C23" s="19"/>
      <c r="D23" s="7"/>
      <c r="E23" s="8"/>
      <c r="F23" s="18"/>
      <c r="G23" s="10"/>
      <c r="H23" s="11"/>
      <c r="I23" s="113"/>
    </row>
    <row r="24" spans="1:9" x14ac:dyDescent="0.25">
      <c r="A24" s="4">
        <f>A23+1</f>
        <v>4</v>
      </c>
      <c r="B24" s="5" t="s">
        <v>26</v>
      </c>
      <c r="C24" s="20"/>
      <c r="D24" s="7"/>
      <c r="E24" s="8"/>
      <c r="F24" s="18"/>
      <c r="G24" s="10"/>
      <c r="H24" s="11"/>
      <c r="I24" s="113"/>
    </row>
    <row r="25" spans="1:9" x14ac:dyDescent="0.25">
      <c r="A25" s="4">
        <f>A24+1</f>
        <v>5</v>
      </c>
      <c r="B25" s="5" t="s">
        <v>27</v>
      </c>
      <c r="C25" s="20"/>
      <c r="D25" s="7"/>
      <c r="E25" s="8"/>
      <c r="F25" s="18"/>
      <c r="G25" s="10"/>
      <c r="H25" s="11"/>
      <c r="I25" s="113"/>
    </row>
    <row r="26" spans="1:9" x14ac:dyDescent="0.25">
      <c r="A26" s="115" t="s">
        <v>28</v>
      </c>
      <c r="B26" s="116"/>
      <c r="C26" s="116"/>
      <c r="D26" s="116"/>
      <c r="E26" s="116"/>
      <c r="F26" s="116"/>
      <c r="G26" s="117"/>
      <c r="H26" s="14">
        <f>SUM(H21:H25)</f>
        <v>0</v>
      </c>
      <c r="I26" s="114"/>
    </row>
    <row r="27" spans="1:9" x14ac:dyDescent="0.25">
      <c r="A27" s="21"/>
      <c r="B27" s="22"/>
      <c r="C27" s="22"/>
      <c r="D27" s="23"/>
      <c r="E27" s="22"/>
      <c r="F27" s="22"/>
      <c r="G27" s="24"/>
      <c r="H27" s="25"/>
      <c r="I27" s="26"/>
    </row>
    <row r="28" spans="1:9" ht="56.25" x14ac:dyDescent="0.25">
      <c r="A28" s="16" t="s">
        <v>5</v>
      </c>
      <c r="B28" s="16" t="s">
        <v>16</v>
      </c>
      <c r="C28" s="16" t="s">
        <v>17</v>
      </c>
      <c r="D28" s="16" t="s">
        <v>8</v>
      </c>
      <c r="E28" s="3" t="s">
        <v>18</v>
      </c>
      <c r="F28" s="3" t="s">
        <v>29</v>
      </c>
      <c r="G28" s="3" t="s">
        <v>20</v>
      </c>
      <c r="H28" s="3" t="s">
        <v>11</v>
      </c>
      <c r="I28" s="3" t="s">
        <v>2</v>
      </c>
    </row>
    <row r="29" spans="1:9" x14ac:dyDescent="0.25">
      <c r="A29" s="3">
        <v>1</v>
      </c>
      <c r="B29" s="3">
        <v>2</v>
      </c>
      <c r="C29" s="3">
        <v>3</v>
      </c>
      <c r="D29" s="3">
        <v>4</v>
      </c>
      <c r="E29" s="3" t="s">
        <v>12</v>
      </c>
      <c r="F29" s="3">
        <v>6</v>
      </c>
      <c r="G29" s="3">
        <v>7</v>
      </c>
      <c r="H29" s="3" t="s">
        <v>21</v>
      </c>
      <c r="I29" s="3">
        <v>9</v>
      </c>
    </row>
    <row r="30" spans="1:9" x14ac:dyDescent="0.25">
      <c r="A30" s="118" t="s">
        <v>30</v>
      </c>
      <c r="B30" s="118"/>
      <c r="C30" s="118"/>
      <c r="D30" s="118"/>
      <c r="E30" s="118"/>
      <c r="F30" s="118"/>
      <c r="G30" s="118"/>
      <c r="H30" s="118"/>
      <c r="I30" s="118"/>
    </row>
    <row r="31" spans="1:9" ht="27.75" customHeight="1" x14ac:dyDescent="0.25">
      <c r="A31" s="4">
        <v>1</v>
      </c>
      <c r="B31" s="5"/>
      <c r="C31" s="27"/>
      <c r="D31" s="27"/>
      <c r="E31" s="8"/>
      <c r="F31" s="18"/>
      <c r="G31" s="10"/>
      <c r="H31" s="11">
        <v>0</v>
      </c>
      <c r="I31" s="119" t="s">
        <v>31</v>
      </c>
    </row>
    <row r="32" spans="1:9" x14ac:dyDescent="0.25">
      <c r="A32" s="4">
        <v>2</v>
      </c>
      <c r="B32" s="8"/>
      <c r="C32" s="27"/>
      <c r="D32" s="27"/>
      <c r="E32" s="8"/>
      <c r="F32" s="18"/>
      <c r="G32" s="10"/>
      <c r="H32" s="11"/>
      <c r="I32" s="120"/>
    </row>
    <row r="33" spans="1:9" x14ac:dyDescent="0.25">
      <c r="A33" s="115" t="s">
        <v>32</v>
      </c>
      <c r="B33" s="116"/>
      <c r="C33" s="116"/>
      <c r="D33" s="116"/>
      <c r="E33" s="116"/>
      <c r="F33" s="116"/>
      <c r="G33" s="117"/>
      <c r="H33" s="14">
        <f>SUM(H31:H32)</f>
        <v>0</v>
      </c>
      <c r="I33" s="121"/>
    </row>
    <row r="34" spans="1:9" x14ac:dyDescent="0.25">
      <c r="A34" s="109" t="s">
        <v>33</v>
      </c>
      <c r="B34" s="110"/>
      <c r="C34" s="110"/>
      <c r="D34" s="110"/>
      <c r="E34" s="110"/>
      <c r="F34" s="110"/>
      <c r="G34" s="111"/>
      <c r="H34" s="14">
        <f>H33+H26+H15</f>
        <v>55.830000000000005</v>
      </c>
      <c r="I34" s="18"/>
    </row>
  </sheetData>
  <mergeCells count="12">
    <mergeCell ref="A34:G34"/>
    <mergeCell ref="I21:I26"/>
    <mergeCell ref="A26:G26"/>
    <mergeCell ref="A30:I30"/>
    <mergeCell ref="I31:I33"/>
    <mergeCell ref="A33:G33"/>
    <mergeCell ref="A20:I20"/>
    <mergeCell ref="B1:I1"/>
    <mergeCell ref="B17:I17"/>
    <mergeCell ref="A4:I4"/>
    <mergeCell ref="I5:I15"/>
    <mergeCell ref="A15:G15"/>
  </mergeCells>
  <phoneticPr fontId="17" type="noConversion"/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view="pageBreakPreview" topLeftCell="A16" zoomScaleNormal="100" zoomScaleSheetLayoutView="100" workbookViewId="0">
      <selection activeCell="I17" sqref="I17"/>
    </sheetView>
  </sheetViews>
  <sheetFormatPr defaultRowHeight="15" x14ac:dyDescent="0.25"/>
  <cols>
    <col min="1" max="1" width="49.85546875" style="6" customWidth="1"/>
    <col min="2" max="2" width="20.5703125" style="6" customWidth="1"/>
    <col min="3" max="3" width="12.140625" style="6" customWidth="1"/>
    <col min="4" max="4" width="14.85546875" style="52" customWidth="1"/>
    <col min="5" max="5" width="18.85546875" style="52" customWidth="1"/>
    <col min="6" max="6" width="20" style="6" customWidth="1"/>
    <col min="7" max="7" width="11.7109375" style="6" customWidth="1"/>
    <col min="8" max="8" width="12.140625" style="6" customWidth="1"/>
    <col min="9" max="9" width="16.7109375" style="6" customWidth="1"/>
  </cols>
  <sheetData>
    <row r="1" spans="1:9" ht="132.75" customHeight="1" x14ac:dyDescent="0.3">
      <c r="G1" s="125" t="s">
        <v>102</v>
      </c>
      <c r="H1" s="125"/>
      <c r="I1" s="125"/>
    </row>
    <row r="2" spans="1:9" ht="52.5" customHeight="1" x14ac:dyDescent="0.3">
      <c r="A2" s="126" t="s">
        <v>95</v>
      </c>
      <c r="B2" s="127"/>
      <c r="C2" s="127"/>
      <c r="D2" s="127"/>
      <c r="E2" s="127"/>
      <c r="F2" s="127"/>
      <c r="G2" s="127"/>
      <c r="H2" s="127"/>
      <c r="I2" s="127"/>
    </row>
    <row r="3" spans="1:9" ht="35.25" customHeight="1" x14ac:dyDescent="0.3">
      <c r="A3" s="128" t="s">
        <v>103</v>
      </c>
      <c r="B3" s="128"/>
      <c r="C3" s="128"/>
      <c r="D3" s="128"/>
      <c r="E3" s="128"/>
      <c r="F3" s="128"/>
      <c r="G3" s="128"/>
      <c r="H3" s="128"/>
      <c r="I3" s="128"/>
    </row>
    <row r="4" spans="1:9" ht="35.25" customHeight="1" x14ac:dyDescent="0.3">
      <c r="A4" s="128" t="s">
        <v>126</v>
      </c>
      <c r="B4" s="128"/>
      <c r="C4" s="128"/>
      <c r="D4" s="128"/>
      <c r="E4" s="128"/>
      <c r="F4" s="128"/>
      <c r="G4" s="128"/>
      <c r="H4" s="128"/>
      <c r="I4" s="128"/>
    </row>
    <row r="5" spans="1:9" ht="35.25" customHeight="1" x14ac:dyDescent="0.3">
      <c r="A5" s="128" t="s">
        <v>127</v>
      </c>
      <c r="B5" s="128"/>
      <c r="C5" s="128"/>
      <c r="D5" s="128"/>
      <c r="E5" s="128"/>
      <c r="F5" s="128"/>
      <c r="G5" s="128"/>
      <c r="H5" s="128"/>
      <c r="I5" s="128"/>
    </row>
    <row r="6" spans="1:9" ht="63.75" x14ac:dyDescent="0.25">
      <c r="A6" s="30" t="s">
        <v>34</v>
      </c>
      <c r="B6" s="30" t="s">
        <v>35</v>
      </c>
      <c r="C6" s="30" t="s">
        <v>36</v>
      </c>
      <c r="D6" s="31" t="s">
        <v>3</v>
      </c>
      <c r="E6" s="31" t="s">
        <v>37</v>
      </c>
      <c r="F6" s="30" t="s">
        <v>38</v>
      </c>
      <c r="G6" s="30" t="s">
        <v>39</v>
      </c>
      <c r="H6" s="30" t="s">
        <v>40</v>
      </c>
      <c r="I6" s="30" t="s">
        <v>41</v>
      </c>
    </row>
    <row r="7" spans="1:9" x14ac:dyDescent="0.25">
      <c r="A7" s="32">
        <v>1</v>
      </c>
      <c r="B7" s="32">
        <v>2</v>
      </c>
      <c r="C7" s="32">
        <v>3</v>
      </c>
      <c r="D7" s="33">
        <v>4</v>
      </c>
      <c r="E7" s="33">
        <v>5</v>
      </c>
      <c r="F7" s="32" t="s">
        <v>42</v>
      </c>
      <c r="G7" s="32">
        <v>7</v>
      </c>
      <c r="H7" s="32">
        <v>8</v>
      </c>
      <c r="I7" s="32" t="s">
        <v>43</v>
      </c>
    </row>
    <row r="8" spans="1:9" x14ac:dyDescent="0.25">
      <c r="A8" s="72" t="s">
        <v>104</v>
      </c>
      <c r="B8"/>
      <c r="C8"/>
      <c r="D8"/>
      <c r="E8"/>
      <c r="F8"/>
      <c r="G8"/>
      <c r="H8"/>
      <c r="I8"/>
    </row>
    <row r="9" spans="1:9" x14ac:dyDescent="0.25">
      <c r="A9" s="34" t="s">
        <v>106</v>
      </c>
      <c r="B9" s="35" t="s">
        <v>44</v>
      </c>
      <c r="C9" s="36">
        <v>25000</v>
      </c>
      <c r="D9" s="27">
        <v>119040</v>
      </c>
      <c r="E9" s="37">
        <v>0.2</v>
      </c>
      <c r="F9" s="38">
        <f>C9*E9/D9</f>
        <v>4.2002688172043008E-2</v>
      </c>
      <c r="G9" s="39">
        <v>10</v>
      </c>
      <c r="H9" s="40">
        <v>12</v>
      </c>
      <c r="I9" s="41">
        <v>2.1</v>
      </c>
    </row>
    <row r="10" spans="1:9" x14ac:dyDescent="0.25">
      <c r="A10" s="34" t="s">
        <v>107</v>
      </c>
      <c r="B10" s="35" t="s">
        <v>150</v>
      </c>
      <c r="C10" s="36">
        <v>298.24</v>
      </c>
      <c r="D10" s="27">
        <v>119040</v>
      </c>
      <c r="E10" s="37">
        <v>0.2</v>
      </c>
      <c r="F10" s="38">
        <f>C10*E10/D10</f>
        <v>5.010752688172043E-4</v>
      </c>
      <c r="G10" s="39">
        <v>6047.88</v>
      </c>
      <c r="H10" s="40">
        <v>7</v>
      </c>
      <c r="I10" s="41">
        <v>12.85</v>
      </c>
    </row>
    <row r="11" spans="1:9" ht="15.75" x14ac:dyDescent="0.25">
      <c r="A11" s="34" t="s">
        <v>108</v>
      </c>
      <c r="B11" s="35" t="s">
        <v>45</v>
      </c>
      <c r="C11" s="36">
        <v>127</v>
      </c>
      <c r="D11" s="27">
        <v>119040</v>
      </c>
      <c r="E11" s="37">
        <v>0.2</v>
      </c>
      <c r="F11" s="38">
        <f>C11*E11/D11</f>
        <v>2.133736559139785E-4</v>
      </c>
      <c r="G11" s="39">
        <v>31.53</v>
      </c>
      <c r="H11" s="40">
        <v>12</v>
      </c>
      <c r="I11" s="41">
        <v>0.03</v>
      </c>
    </row>
    <row r="12" spans="1:9" ht="15.75" x14ac:dyDescent="0.25">
      <c r="A12" s="34" t="s">
        <v>109</v>
      </c>
      <c r="B12" s="35" t="s">
        <v>45</v>
      </c>
      <c r="C12" s="36">
        <v>127</v>
      </c>
      <c r="D12" s="27">
        <v>119040</v>
      </c>
      <c r="E12" s="37">
        <v>0.2</v>
      </c>
      <c r="F12" s="38">
        <f>C12*E12/D12</f>
        <v>2.133736559139785E-4</v>
      </c>
      <c r="G12" s="39">
        <v>44.71</v>
      </c>
      <c r="H12" s="40">
        <v>12</v>
      </c>
      <c r="I12" s="41">
        <v>0.05</v>
      </c>
    </row>
    <row r="13" spans="1:9" x14ac:dyDescent="0.25">
      <c r="A13" s="34" t="s">
        <v>132</v>
      </c>
      <c r="B13" s="35"/>
      <c r="C13" s="36">
        <v>3</v>
      </c>
      <c r="D13" s="27">
        <v>119040</v>
      </c>
      <c r="E13" s="37">
        <v>0.2</v>
      </c>
      <c r="F13" s="38">
        <f>C13*E13/D13</f>
        <v>5.0403225806451621E-6</v>
      </c>
      <c r="G13" s="39">
        <v>19242</v>
      </c>
      <c r="H13" s="40">
        <v>7</v>
      </c>
      <c r="I13" s="41">
        <v>3.16</v>
      </c>
    </row>
    <row r="14" spans="1:9" x14ac:dyDescent="0.25">
      <c r="A14" s="129" t="s">
        <v>105</v>
      </c>
      <c r="B14" s="129"/>
      <c r="C14" s="129"/>
      <c r="D14" s="129"/>
      <c r="E14" s="129"/>
      <c r="F14" s="129"/>
      <c r="G14" s="129"/>
      <c r="H14" s="130"/>
      <c r="I14" s="42">
        <f>SUM(I9:I13)</f>
        <v>18.189999999999998</v>
      </c>
    </row>
    <row r="15" spans="1:9" x14ac:dyDescent="0.25">
      <c r="A15" s="73" t="s">
        <v>110</v>
      </c>
      <c r="B15"/>
      <c r="C15"/>
      <c r="D15"/>
      <c r="E15"/>
      <c r="F15"/>
      <c r="G15"/>
      <c r="H15"/>
      <c r="I15"/>
    </row>
    <row r="16" spans="1:9" x14ac:dyDescent="0.25">
      <c r="A16" s="39" t="s">
        <v>161</v>
      </c>
      <c r="B16" s="43" t="s">
        <v>47</v>
      </c>
      <c r="C16" s="36"/>
      <c r="D16" s="27">
        <v>119040</v>
      </c>
      <c r="E16" s="37">
        <v>0.2</v>
      </c>
      <c r="F16" s="38">
        <f t="shared" ref="F16:F21" si="0">C16*E16/D16</f>
        <v>0</v>
      </c>
      <c r="G16" s="39"/>
      <c r="H16" s="40"/>
      <c r="I16" s="41">
        <v>0</v>
      </c>
    </row>
    <row r="17" spans="1:9" x14ac:dyDescent="0.25">
      <c r="A17" s="39" t="s">
        <v>135</v>
      </c>
      <c r="B17" s="43" t="s">
        <v>49</v>
      </c>
      <c r="C17" s="36"/>
      <c r="D17" s="27">
        <v>119040</v>
      </c>
      <c r="E17" s="37">
        <v>0.2</v>
      </c>
      <c r="F17" s="38">
        <f t="shared" si="0"/>
        <v>0</v>
      </c>
      <c r="G17" s="39"/>
      <c r="H17" s="40"/>
      <c r="I17" s="41">
        <v>0</v>
      </c>
    </row>
    <row r="18" spans="1:9" x14ac:dyDescent="0.25">
      <c r="A18" s="39" t="s">
        <v>151</v>
      </c>
      <c r="B18" s="43" t="s">
        <v>47</v>
      </c>
      <c r="C18" s="40"/>
      <c r="D18" s="27">
        <v>119040</v>
      </c>
      <c r="E18" s="37">
        <v>0.2</v>
      </c>
      <c r="F18" s="38">
        <f t="shared" si="0"/>
        <v>0</v>
      </c>
      <c r="G18" s="44"/>
      <c r="H18" s="40"/>
      <c r="I18" s="41">
        <v>0</v>
      </c>
    </row>
    <row r="19" spans="1:9" ht="26.25" x14ac:dyDescent="0.25">
      <c r="A19" s="39" t="s">
        <v>136</v>
      </c>
      <c r="B19" s="43" t="s">
        <v>47</v>
      </c>
      <c r="C19" s="36"/>
      <c r="D19" s="27">
        <v>119040</v>
      </c>
      <c r="E19" s="37">
        <v>0.2</v>
      </c>
      <c r="F19" s="38">
        <f t="shared" si="0"/>
        <v>0</v>
      </c>
      <c r="G19" s="39"/>
      <c r="H19" s="40"/>
      <c r="I19" s="41">
        <v>0</v>
      </c>
    </row>
    <row r="20" spans="1:9" x14ac:dyDescent="0.25">
      <c r="A20" s="39" t="s">
        <v>116</v>
      </c>
      <c r="B20" s="43" t="s">
        <v>48</v>
      </c>
      <c r="C20" s="36"/>
      <c r="D20" s="27">
        <v>119040</v>
      </c>
      <c r="E20" s="37">
        <v>0.2</v>
      </c>
      <c r="F20" s="38">
        <f t="shared" si="0"/>
        <v>0</v>
      </c>
      <c r="G20" s="39"/>
      <c r="H20" s="40"/>
      <c r="I20" s="41">
        <v>0</v>
      </c>
    </row>
    <row r="21" spans="1:9" x14ac:dyDescent="0.25">
      <c r="A21" s="39" t="s">
        <v>141</v>
      </c>
      <c r="B21" s="43" t="s">
        <v>49</v>
      </c>
      <c r="C21" s="36"/>
      <c r="D21" s="27">
        <v>119040</v>
      </c>
      <c r="E21" s="37">
        <v>0.2</v>
      </c>
      <c r="F21" s="38">
        <f t="shared" si="0"/>
        <v>0</v>
      </c>
      <c r="G21" s="39"/>
      <c r="H21" s="40"/>
      <c r="I21" s="41">
        <v>0</v>
      </c>
    </row>
    <row r="22" spans="1:9" x14ac:dyDescent="0.25">
      <c r="A22"/>
      <c r="B22"/>
      <c r="C22"/>
      <c r="D22"/>
      <c r="E22"/>
      <c r="F22"/>
      <c r="G22"/>
      <c r="H22" s="76" t="s">
        <v>81</v>
      </c>
      <c r="I22" s="45">
        <f>SUM(I16:I21)</f>
        <v>0</v>
      </c>
    </row>
    <row r="23" spans="1:9" ht="15.75" customHeight="1" x14ac:dyDescent="0.25">
      <c r="A23" s="131" t="s">
        <v>111</v>
      </c>
      <c r="B23" s="131"/>
      <c r="C23" s="131"/>
      <c r="D23" s="131"/>
      <c r="E23" s="131"/>
      <c r="F23" s="131"/>
      <c r="G23" s="131"/>
      <c r="H23" s="131"/>
      <c r="I23" s="131"/>
    </row>
    <row r="24" spans="1:9" x14ac:dyDescent="0.25">
      <c r="A24" s="39" t="s">
        <v>161</v>
      </c>
      <c r="B24" s="39" t="s">
        <v>50</v>
      </c>
      <c r="C24" s="46"/>
      <c r="D24" s="27">
        <v>119040</v>
      </c>
      <c r="E24" s="37">
        <v>0.2</v>
      </c>
      <c r="F24" s="38">
        <f>C24*E24/D24</f>
        <v>0</v>
      </c>
      <c r="G24" s="47"/>
      <c r="H24" s="40"/>
      <c r="I24" s="41">
        <v>0</v>
      </c>
    </row>
    <row r="25" spans="1:9" ht="39" x14ac:dyDescent="0.25">
      <c r="A25" s="39" t="s">
        <v>117</v>
      </c>
      <c r="B25" s="39" t="s">
        <v>46</v>
      </c>
      <c r="C25" s="46"/>
      <c r="D25" s="27">
        <v>119040</v>
      </c>
      <c r="E25" s="37">
        <v>0.2</v>
      </c>
      <c r="F25" s="38">
        <f>C25*E25/D25</f>
        <v>0</v>
      </c>
      <c r="G25" s="35"/>
      <c r="H25" s="40"/>
      <c r="I25" s="41">
        <v>0</v>
      </c>
    </row>
    <row r="26" spans="1:9" ht="26.25" x14ac:dyDescent="0.25">
      <c r="A26" s="39" t="s">
        <v>118</v>
      </c>
      <c r="B26" s="39" t="s">
        <v>46</v>
      </c>
      <c r="C26" s="46"/>
      <c r="D26" s="27">
        <v>119040</v>
      </c>
      <c r="E26" s="37">
        <v>0.2</v>
      </c>
      <c r="F26" s="38">
        <f>C26*E26/D26</f>
        <v>0</v>
      </c>
      <c r="G26" s="35"/>
      <c r="H26" s="40"/>
      <c r="I26" s="41">
        <f>G26*F26</f>
        <v>0</v>
      </c>
    </row>
    <row r="27" spans="1:9" x14ac:dyDescent="0.25">
      <c r="A27"/>
      <c r="B27"/>
      <c r="C27"/>
      <c r="D27"/>
      <c r="E27"/>
      <c r="F27"/>
      <c r="G27"/>
      <c r="H27" s="76" t="s">
        <v>81</v>
      </c>
      <c r="I27" s="45">
        <f>SUM(I24:I26)</f>
        <v>0</v>
      </c>
    </row>
    <row r="28" spans="1:9" x14ac:dyDescent="0.25">
      <c r="A28" s="74" t="s">
        <v>112</v>
      </c>
      <c r="B28"/>
      <c r="C28"/>
      <c r="D28"/>
      <c r="E28"/>
      <c r="F28"/>
      <c r="G28"/>
      <c r="H28"/>
      <c r="I28"/>
    </row>
    <row r="29" spans="1:9" x14ac:dyDescent="0.25">
      <c r="A29" s="39" t="s">
        <v>119</v>
      </c>
      <c r="B29" s="34" t="s">
        <v>51</v>
      </c>
      <c r="C29" s="46">
        <v>2</v>
      </c>
      <c r="D29" s="27">
        <v>119040</v>
      </c>
      <c r="E29" s="37">
        <v>0.2</v>
      </c>
      <c r="F29" s="38">
        <f>C29*E29/D29</f>
        <v>3.3602150537634409E-6</v>
      </c>
      <c r="G29" s="35"/>
      <c r="H29" s="46">
        <v>12</v>
      </c>
      <c r="I29" s="41">
        <v>0.33</v>
      </c>
    </row>
    <row r="30" spans="1:9" x14ac:dyDescent="0.25">
      <c r="A30" s="39" t="s">
        <v>120</v>
      </c>
      <c r="B30" s="34" t="s">
        <v>51</v>
      </c>
      <c r="C30" s="46"/>
      <c r="D30" s="27">
        <v>119040</v>
      </c>
      <c r="E30" s="37">
        <v>0.2</v>
      </c>
      <c r="F30" s="38">
        <f>C30*E30/D30</f>
        <v>0</v>
      </c>
      <c r="G30" s="35"/>
      <c r="H30" s="46"/>
      <c r="I30" s="41">
        <f>F30*G30*H30</f>
        <v>0</v>
      </c>
    </row>
    <row r="31" spans="1:9" x14ac:dyDescent="0.25">
      <c r="A31" s="39" t="s">
        <v>121</v>
      </c>
      <c r="B31" s="34" t="s">
        <v>52</v>
      </c>
      <c r="C31" s="46">
        <v>2</v>
      </c>
      <c r="D31" s="27">
        <v>119040</v>
      </c>
      <c r="E31" s="37">
        <v>0.2</v>
      </c>
      <c r="F31" s="38">
        <f>C31*E31/D31</f>
        <v>3.3602150537634409E-6</v>
      </c>
      <c r="G31" s="35"/>
      <c r="H31" s="46">
        <v>12</v>
      </c>
      <c r="I31" s="41">
        <v>0.51</v>
      </c>
    </row>
    <row r="32" spans="1:9" ht="24.75" customHeight="1" x14ac:dyDescent="0.25">
      <c r="A32" s="39" t="s">
        <v>142</v>
      </c>
      <c r="B32" s="35" t="s">
        <v>53</v>
      </c>
      <c r="C32" s="46"/>
      <c r="D32" s="27">
        <v>119040</v>
      </c>
      <c r="E32" s="37">
        <v>0.2</v>
      </c>
      <c r="F32" s="38">
        <f>C32*E32/D32</f>
        <v>0</v>
      </c>
      <c r="G32" s="35"/>
      <c r="H32" s="46"/>
      <c r="I32" s="41">
        <v>0</v>
      </c>
    </row>
    <row r="33" spans="1:9" x14ac:dyDescent="0.25">
      <c r="A33"/>
      <c r="B33"/>
      <c r="C33"/>
      <c r="D33"/>
      <c r="E33"/>
      <c r="F33"/>
      <c r="G33"/>
      <c r="H33" s="76" t="s">
        <v>81</v>
      </c>
      <c r="I33" s="45">
        <f>I32+I31+I30+I29</f>
        <v>0.84000000000000008</v>
      </c>
    </row>
    <row r="34" spans="1:9" x14ac:dyDescent="0.25">
      <c r="A34" s="74" t="s">
        <v>113</v>
      </c>
      <c r="B34"/>
      <c r="C34"/>
      <c r="D34"/>
      <c r="E34"/>
      <c r="F34"/>
      <c r="G34"/>
      <c r="H34"/>
      <c r="I34"/>
    </row>
    <row r="35" spans="1:9" ht="26.25" x14ac:dyDescent="0.25">
      <c r="A35" s="39" t="s">
        <v>137</v>
      </c>
      <c r="B35" s="39" t="s">
        <v>54</v>
      </c>
      <c r="C35" s="46"/>
      <c r="D35" s="27">
        <v>119040</v>
      </c>
      <c r="E35" s="37">
        <v>0.2</v>
      </c>
      <c r="F35" s="38">
        <f>C35*E35/D35</f>
        <v>0</v>
      </c>
      <c r="G35" s="35"/>
      <c r="H35" s="40"/>
      <c r="I35" s="41">
        <v>0</v>
      </c>
    </row>
    <row r="36" spans="1:9" ht="39" x14ac:dyDescent="0.25">
      <c r="A36" s="39" t="s">
        <v>122</v>
      </c>
      <c r="B36" s="39" t="s">
        <v>55</v>
      </c>
      <c r="C36" s="40"/>
      <c r="D36" s="27">
        <v>119040</v>
      </c>
      <c r="E36" s="37">
        <v>0.2</v>
      </c>
      <c r="F36" s="38">
        <f>C36*E36/D36</f>
        <v>0</v>
      </c>
      <c r="G36" s="34"/>
      <c r="H36" s="40"/>
      <c r="I36" s="41">
        <f>F36*G36*H36</f>
        <v>0</v>
      </c>
    </row>
    <row r="37" spans="1:9" x14ac:dyDescent="0.25">
      <c r="A37"/>
      <c r="B37"/>
      <c r="C37"/>
      <c r="D37"/>
      <c r="E37"/>
      <c r="F37"/>
      <c r="G37"/>
      <c r="H37" s="76" t="s">
        <v>81</v>
      </c>
      <c r="I37" s="45">
        <f>SUM(I35:I36)</f>
        <v>0</v>
      </c>
    </row>
    <row r="38" spans="1:9" x14ac:dyDescent="0.25">
      <c r="A38" s="72" t="s">
        <v>114</v>
      </c>
      <c r="B38"/>
      <c r="C38"/>
      <c r="D38"/>
      <c r="E38"/>
      <c r="F38"/>
      <c r="G38"/>
      <c r="H38"/>
      <c r="I38"/>
    </row>
    <row r="39" spans="1:9" x14ac:dyDescent="0.25">
      <c r="A39" s="48" t="s">
        <v>133</v>
      </c>
      <c r="B39" s="34" t="s">
        <v>56</v>
      </c>
      <c r="C39" s="46">
        <v>1</v>
      </c>
      <c r="D39" s="27">
        <v>119040</v>
      </c>
      <c r="E39" s="37">
        <v>0.2</v>
      </c>
      <c r="F39" s="38">
        <f>C39*E39/D39</f>
        <v>1.6801075268817204E-6</v>
      </c>
      <c r="G39" s="78">
        <v>38467</v>
      </c>
      <c r="H39" s="40">
        <v>12</v>
      </c>
      <c r="I39" s="41">
        <v>4.0599999999999996</v>
      </c>
    </row>
    <row r="40" spans="1:9" x14ac:dyDescent="0.25">
      <c r="A40" s="48" t="s">
        <v>146</v>
      </c>
      <c r="B40" s="34" t="s">
        <v>56</v>
      </c>
      <c r="C40" s="46">
        <v>3</v>
      </c>
      <c r="D40" s="27">
        <v>119040</v>
      </c>
      <c r="E40" s="37">
        <v>0.2</v>
      </c>
      <c r="F40" s="38">
        <f t="shared" ref="F40:F53" si="1">C40*E40/D40</f>
        <v>5.0403225806451621E-6</v>
      </c>
      <c r="G40" s="78">
        <f>C40*G39</f>
        <v>115401</v>
      </c>
      <c r="H40" s="40">
        <v>12</v>
      </c>
      <c r="I40" s="41">
        <v>12.18</v>
      </c>
    </row>
    <row r="41" spans="1:9" x14ac:dyDescent="0.25">
      <c r="A41" s="48" t="s">
        <v>123</v>
      </c>
      <c r="B41" s="34" t="s">
        <v>56</v>
      </c>
      <c r="C41" s="46">
        <v>1</v>
      </c>
      <c r="D41" s="27">
        <v>119040</v>
      </c>
      <c r="E41" s="37">
        <v>0.2</v>
      </c>
      <c r="F41" s="38">
        <f t="shared" si="1"/>
        <v>1.6801075268817204E-6</v>
      </c>
      <c r="G41" s="78">
        <v>38467</v>
      </c>
      <c r="H41" s="40">
        <v>12</v>
      </c>
      <c r="I41" s="41">
        <v>4.0599999999999996</v>
      </c>
    </row>
    <row r="42" spans="1:9" x14ac:dyDescent="0.25">
      <c r="A42" s="48" t="s">
        <v>159</v>
      </c>
      <c r="B42" s="34" t="s">
        <v>56</v>
      </c>
      <c r="C42" s="46">
        <v>1</v>
      </c>
      <c r="D42" s="27">
        <v>119040</v>
      </c>
      <c r="E42" s="37">
        <v>0.2</v>
      </c>
      <c r="F42" s="38">
        <f t="shared" si="1"/>
        <v>1.6801075268817204E-6</v>
      </c>
      <c r="G42" s="78">
        <v>19242</v>
      </c>
      <c r="H42" s="40">
        <v>12</v>
      </c>
      <c r="I42" s="41">
        <v>4.0599999999999996</v>
      </c>
    </row>
    <row r="43" spans="1:9" x14ac:dyDescent="0.25">
      <c r="A43" s="48" t="s">
        <v>143</v>
      </c>
      <c r="B43" s="34" t="s">
        <v>56</v>
      </c>
      <c r="C43" s="46">
        <v>1.5</v>
      </c>
      <c r="D43" s="27">
        <v>119040</v>
      </c>
      <c r="E43" s="37">
        <v>0.2</v>
      </c>
      <c r="F43" s="38">
        <f t="shared" si="1"/>
        <v>2.5201612903225811E-6</v>
      </c>
      <c r="G43" s="78">
        <v>28863</v>
      </c>
      <c r="H43" s="40">
        <v>12</v>
      </c>
      <c r="I43" s="41">
        <v>6.09</v>
      </c>
    </row>
    <row r="44" spans="1:9" x14ac:dyDescent="0.25">
      <c r="A44" s="48" t="s">
        <v>124</v>
      </c>
      <c r="B44" s="34" t="s">
        <v>56</v>
      </c>
      <c r="C44" s="46">
        <v>1</v>
      </c>
      <c r="D44" s="27">
        <v>119040</v>
      </c>
      <c r="E44" s="37">
        <v>0.2</v>
      </c>
      <c r="F44" s="38">
        <f t="shared" si="1"/>
        <v>1.6801075268817204E-6</v>
      </c>
      <c r="G44" s="78">
        <v>38467</v>
      </c>
      <c r="H44" s="40">
        <v>12</v>
      </c>
      <c r="I44" s="41">
        <v>4.0599999999999996</v>
      </c>
    </row>
    <row r="45" spans="1:9" x14ac:dyDescent="0.25">
      <c r="A45" s="48" t="s">
        <v>148</v>
      </c>
      <c r="B45" s="34" t="s">
        <v>56</v>
      </c>
      <c r="C45" s="46">
        <v>1</v>
      </c>
      <c r="D45" s="27">
        <v>119040</v>
      </c>
      <c r="E45" s="37">
        <v>0.2</v>
      </c>
      <c r="F45" s="38">
        <f t="shared" si="1"/>
        <v>1.6801075268817204E-6</v>
      </c>
      <c r="G45" s="78">
        <v>38467</v>
      </c>
      <c r="H45" s="40">
        <v>12</v>
      </c>
      <c r="I45" s="41">
        <v>4.0599999999999996</v>
      </c>
    </row>
    <row r="46" spans="1:9" x14ac:dyDescent="0.25">
      <c r="A46" s="48" t="s">
        <v>125</v>
      </c>
      <c r="B46" s="34" t="s">
        <v>56</v>
      </c>
      <c r="C46" s="46">
        <v>0.5</v>
      </c>
      <c r="D46" s="27">
        <v>119040</v>
      </c>
      <c r="E46" s="37">
        <v>0.2</v>
      </c>
      <c r="F46" s="38">
        <f t="shared" si="1"/>
        <v>8.4005376344086021E-7</v>
      </c>
      <c r="G46" s="78">
        <v>38467</v>
      </c>
      <c r="H46" s="40">
        <v>12</v>
      </c>
      <c r="I46" s="41">
        <v>2.0299999999999998</v>
      </c>
    </row>
    <row r="47" spans="1:9" x14ac:dyDescent="0.25">
      <c r="A47" s="48" t="s">
        <v>144</v>
      </c>
      <c r="B47" s="34" t="s">
        <v>56</v>
      </c>
      <c r="C47" s="46">
        <v>1</v>
      </c>
      <c r="D47" s="27">
        <v>119040</v>
      </c>
      <c r="E47" s="37">
        <v>0.2</v>
      </c>
      <c r="F47" s="38">
        <f t="shared" si="1"/>
        <v>1.6801075268817204E-6</v>
      </c>
      <c r="G47" s="78">
        <v>19242</v>
      </c>
      <c r="H47" s="40">
        <v>12</v>
      </c>
      <c r="I47" s="41">
        <v>4.0599999999999996</v>
      </c>
    </row>
    <row r="48" spans="1:9" x14ac:dyDescent="0.25">
      <c r="A48" s="48" t="s">
        <v>145</v>
      </c>
      <c r="B48" s="34" t="s">
        <v>56</v>
      </c>
      <c r="C48" s="46">
        <v>0.75</v>
      </c>
      <c r="D48" s="27">
        <v>119040</v>
      </c>
      <c r="E48" s="37">
        <v>0.2</v>
      </c>
      <c r="F48" s="38">
        <f t="shared" si="1"/>
        <v>1.2600806451612905E-6</v>
      </c>
      <c r="G48" s="78">
        <v>14431.5</v>
      </c>
      <c r="H48" s="40">
        <v>12</v>
      </c>
      <c r="I48" s="41">
        <v>3.05</v>
      </c>
    </row>
    <row r="49" spans="1:9" x14ac:dyDescent="0.25">
      <c r="A49" s="48" t="s">
        <v>152</v>
      </c>
      <c r="B49" s="34" t="s">
        <v>56</v>
      </c>
      <c r="C49" s="46">
        <v>1.5</v>
      </c>
      <c r="D49" s="27">
        <v>119040</v>
      </c>
      <c r="E49" s="37">
        <v>0.2</v>
      </c>
      <c r="F49" s="38">
        <f t="shared" si="1"/>
        <v>2.5201612903225811E-6</v>
      </c>
      <c r="G49" s="78">
        <v>28863</v>
      </c>
      <c r="H49" s="40">
        <v>12</v>
      </c>
      <c r="I49" s="41">
        <v>6.09</v>
      </c>
    </row>
    <row r="50" spans="1:9" x14ac:dyDescent="0.25">
      <c r="A50" s="49" t="s">
        <v>147</v>
      </c>
      <c r="B50" s="34" t="s">
        <v>56</v>
      </c>
      <c r="C50" s="46">
        <v>0.25</v>
      </c>
      <c r="D50" s="27">
        <v>119040</v>
      </c>
      <c r="E50" s="37">
        <v>0.2</v>
      </c>
      <c r="F50" s="38">
        <f t="shared" si="1"/>
        <v>4.2002688172043011E-7</v>
      </c>
      <c r="G50" s="78">
        <v>4810.5</v>
      </c>
      <c r="H50" s="40">
        <v>12</v>
      </c>
      <c r="I50" s="41">
        <v>1.02</v>
      </c>
    </row>
    <row r="51" spans="1:9" x14ac:dyDescent="0.25">
      <c r="A51" s="50" t="s">
        <v>149</v>
      </c>
      <c r="B51" s="34" t="s">
        <v>56</v>
      </c>
      <c r="C51" s="46">
        <v>1.25</v>
      </c>
      <c r="D51" s="27">
        <v>119040</v>
      </c>
      <c r="E51" s="37">
        <v>0.2</v>
      </c>
      <c r="F51" s="38">
        <f t="shared" si="1"/>
        <v>2.1001344086021505E-6</v>
      </c>
      <c r="G51" s="78">
        <v>48083.75</v>
      </c>
      <c r="H51" s="40">
        <v>12</v>
      </c>
      <c r="I51" s="41">
        <v>5.08</v>
      </c>
    </row>
    <row r="52" spans="1:9" x14ac:dyDescent="0.25">
      <c r="A52" s="50" t="s">
        <v>157</v>
      </c>
      <c r="B52" s="34" t="s">
        <v>56</v>
      </c>
      <c r="C52" s="46">
        <v>1</v>
      </c>
      <c r="D52" s="27">
        <v>119040</v>
      </c>
      <c r="E52" s="37">
        <v>0.2</v>
      </c>
      <c r="F52" s="38">
        <f t="shared" si="1"/>
        <v>1.6801075268817204E-6</v>
      </c>
      <c r="G52" s="78">
        <v>38467</v>
      </c>
      <c r="H52" s="40">
        <v>12</v>
      </c>
      <c r="I52" s="41">
        <v>4.0599999999999996</v>
      </c>
    </row>
    <row r="53" spans="1:9" x14ac:dyDescent="0.25">
      <c r="A53" s="50" t="s">
        <v>153</v>
      </c>
      <c r="B53" s="34" t="s">
        <v>56</v>
      </c>
      <c r="C53" s="46">
        <v>1.5</v>
      </c>
      <c r="D53" s="27">
        <v>119040</v>
      </c>
      <c r="E53" s="37">
        <v>0.2</v>
      </c>
      <c r="F53" s="38">
        <f t="shared" si="1"/>
        <v>2.5201612903225811E-6</v>
      </c>
      <c r="G53" s="78">
        <v>28863</v>
      </c>
      <c r="H53" s="40">
        <v>12</v>
      </c>
      <c r="I53" s="41">
        <v>6.09</v>
      </c>
    </row>
    <row r="54" spans="1:9" x14ac:dyDescent="0.25">
      <c r="A54"/>
      <c r="B54"/>
      <c r="C54"/>
      <c r="D54"/>
      <c r="E54"/>
      <c r="F54"/>
      <c r="G54"/>
      <c r="H54" s="76" t="s">
        <v>81</v>
      </c>
      <c r="I54" s="45">
        <f>SUM(I39:I53)</f>
        <v>70.05</v>
      </c>
    </row>
    <row r="55" spans="1:9" x14ac:dyDescent="0.25">
      <c r="A55" s="75" t="s">
        <v>115</v>
      </c>
      <c r="B55"/>
      <c r="C55"/>
      <c r="D55"/>
      <c r="E55"/>
      <c r="F55"/>
      <c r="G55"/>
      <c r="H55"/>
      <c r="I55"/>
    </row>
    <row r="56" spans="1:9" x14ac:dyDescent="0.25">
      <c r="A56" s="51" t="s">
        <v>134</v>
      </c>
      <c r="B56" s="51" t="s">
        <v>57</v>
      </c>
      <c r="C56" s="40">
        <v>82</v>
      </c>
      <c r="D56" s="27">
        <v>119040</v>
      </c>
      <c r="E56" s="37">
        <v>0.2</v>
      </c>
      <c r="F56" s="38">
        <f t="shared" ref="F56:F59" si="2">C56*E56/D56</f>
        <v>1.3776881720430108E-4</v>
      </c>
      <c r="G56" s="51">
        <v>1820</v>
      </c>
      <c r="H56" s="40"/>
      <c r="I56" s="41">
        <v>1.26</v>
      </c>
    </row>
    <row r="57" spans="1:9" x14ac:dyDescent="0.25">
      <c r="A57" s="51"/>
      <c r="B57" s="51" t="s">
        <v>57</v>
      </c>
      <c r="C57" s="40"/>
      <c r="D57" s="27">
        <v>119040</v>
      </c>
      <c r="E57" s="37">
        <v>0.2</v>
      </c>
      <c r="F57" s="38">
        <f t="shared" si="2"/>
        <v>0</v>
      </c>
      <c r="G57" s="39"/>
      <c r="H57" s="40"/>
      <c r="I57" s="41">
        <v>0</v>
      </c>
    </row>
    <row r="58" spans="1:9" ht="16.5" customHeight="1" x14ac:dyDescent="0.25">
      <c r="A58" s="51" t="s">
        <v>160</v>
      </c>
      <c r="B58" s="51" t="s">
        <v>57</v>
      </c>
      <c r="C58" s="40">
        <v>2</v>
      </c>
      <c r="D58" s="27">
        <f t="shared" ref="D57:D59" si="3">D57</f>
        <v>119040</v>
      </c>
      <c r="E58" s="37">
        <v>0.2</v>
      </c>
      <c r="F58" s="38">
        <f t="shared" si="2"/>
        <v>3.3602150537634409E-6</v>
      </c>
      <c r="G58" s="51"/>
      <c r="H58" s="40">
        <v>4</v>
      </c>
      <c r="I58" s="41">
        <v>0.93</v>
      </c>
    </row>
    <row r="59" spans="1:9" x14ac:dyDescent="0.25">
      <c r="A59" s="51" t="s">
        <v>154</v>
      </c>
      <c r="B59" s="51" t="s">
        <v>57</v>
      </c>
      <c r="C59" s="40">
        <v>1</v>
      </c>
      <c r="D59" s="27">
        <f t="shared" si="3"/>
        <v>119040</v>
      </c>
      <c r="E59" s="37">
        <v>0.2</v>
      </c>
      <c r="F59" s="38">
        <f t="shared" si="2"/>
        <v>1.6801075268817204E-6</v>
      </c>
      <c r="G59" s="51">
        <v>19242</v>
      </c>
      <c r="H59" s="40">
        <v>12</v>
      </c>
      <c r="I59" s="41">
        <v>2.56</v>
      </c>
    </row>
    <row r="60" spans="1:9" x14ac:dyDescent="0.25">
      <c r="A60"/>
      <c r="B60"/>
      <c r="C60"/>
      <c r="D60"/>
      <c r="E60"/>
      <c r="F60"/>
      <c r="G60"/>
      <c r="H60" s="76" t="s">
        <v>81</v>
      </c>
      <c r="I60" s="45">
        <f>I59+I58+I57+I56</f>
        <v>4.75</v>
      </c>
    </row>
    <row r="61" spans="1:9" x14ac:dyDescent="0.25">
      <c r="A61" s="122" t="s">
        <v>33</v>
      </c>
      <c r="B61" s="123"/>
      <c r="C61" s="123"/>
      <c r="D61" s="123"/>
      <c r="E61" s="123"/>
      <c r="F61" s="123"/>
      <c r="G61" s="123"/>
      <c r="H61" s="124"/>
      <c r="I61" s="14">
        <f>I14+I22+I27+I33+I37+I54+I60</f>
        <v>93.83</v>
      </c>
    </row>
  </sheetData>
  <mergeCells count="8">
    <mergeCell ref="A61:H61"/>
    <mergeCell ref="G1:I1"/>
    <mergeCell ref="A2:I2"/>
    <mergeCell ref="A3:I3"/>
    <mergeCell ref="A14:H14"/>
    <mergeCell ref="A23:I23"/>
    <mergeCell ref="A4:I4"/>
    <mergeCell ref="A5:I5"/>
  </mergeCells>
  <phoneticPr fontId="17" type="noConversion"/>
  <pageMargins left="0.7" right="0.7" top="0.75" bottom="0.75" header="0.3" footer="0.3"/>
  <pageSetup paperSize="9" scale="64" orientation="landscape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Normal="100" workbookViewId="0">
      <selection activeCell="K8" sqref="K8"/>
    </sheetView>
  </sheetViews>
  <sheetFormatPr defaultRowHeight="15" x14ac:dyDescent="0.25"/>
  <cols>
    <col min="1" max="1" width="26" style="2" customWidth="1"/>
    <col min="2" max="2" width="8.85546875" style="2" customWidth="1"/>
    <col min="3" max="3" width="13.140625" style="2" customWidth="1"/>
    <col min="4" max="4" width="12.28515625" style="2" customWidth="1"/>
    <col min="5" max="11" width="8.85546875" style="2" customWidth="1"/>
    <col min="12" max="12" width="29.140625" style="2" customWidth="1"/>
  </cols>
  <sheetData>
    <row r="1" spans="1:12" ht="29.25" customHeight="1" x14ac:dyDescent="0.25">
      <c r="A1" s="132" t="s">
        <v>58</v>
      </c>
      <c r="B1" s="132" t="s">
        <v>59</v>
      </c>
      <c r="C1" s="132"/>
      <c r="D1" s="132"/>
      <c r="E1" s="132" t="s">
        <v>60</v>
      </c>
      <c r="F1" s="132"/>
      <c r="G1" s="132"/>
      <c r="H1" s="132"/>
      <c r="I1" s="132"/>
      <c r="J1" s="132"/>
      <c r="K1" s="132"/>
      <c r="L1" s="132" t="s">
        <v>61</v>
      </c>
    </row>
    <row r="2" spans="1:12" x14ac:dyDescent="0.25">
      <c r="A2" s="132"/>
      <c r="B2" s="33" t="s">
        <v>62</v>
      </c>
      <c r="C2" s="33" t="s">
        <v>63</v>
      </c>
      <c r="D2" s="33" t="s">
        <v>64</v>
      </c>
      <c r="E2" s="33" t="s">
        <v>65</v>
      </c>
      <c r="F2" s="33" t="s">
        <v>66</v>
      </c>
      <c r="G2" s="33" t="s">
        <v>67</v>
      </c>
      <c r="H2" s="33" t="s">
        <v>68</v>
      </c>
      <c r="I2" s="33" t="s">
        <v>69</v>
      </c>
      <c r="J2" s="33" t="s">
        <v>70</v>
      </c>
      <c r="K2" s="33" t="s">
        <v>71</v>
      </c>
      <c r="L2" s="132"/>
    </row>
    <row r="3" spans="1:12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4" t="s">
        <v>72</v>
      </c>
    </row>
    <row r="4" spans="1:12" ht="64.5" x14ac:dyDescent="0.25">
      <c r="A4" s="43" t="s">
        <v>127</v>
      </c>
      <c r="B4" s="53">
        <f>прямые!H15</f>
        <v>55.830000000000005</v>
      </c>
      <c r="C4" s="54">
        <f>прямые!H26</f>
        <v>0</v>
      </c>
      <c r="D4" s="54">
        <f>прямые!H33</f>
        <v>0</v>
      </c>
      <c r="E4" s="53">
        <f>ОХН!I14</f>
        <v>18.189999999999998</v>
      </c>
      <c r="F4" s="53">
        <f>ОХН!I22</f>
        <v>0</v>
      </c>
      <c r="G4" s="54">
        <f>ОХН!I27</f>
        <v>0</v>
      </c>
      <c r="H4" s="54">
        <f>ОХН!I33</f>
        <v>0.84000000000000008</v>
      </c>
      <c r="I4" s="54">
        <f>ОХН!I37</f>
        <v>0</v>
      </c>
      <c r="J4" s="54">
        <f>ОХН!I54</f>
        <v>70.05</v>
      </c>
      <c r="K4" s="54">
        <f>ОХН!I60</f>
        <v>4.75</v>
      </c>
      <c r="L4" s="53">
        <f>B4+C4+D4+E4+F4+G4+H4+I4+J4+K4</f>
        <v>149.66000000000003</v>
      </c>
    </row>
    <row r="5" spans="1:12" x14ac:dyDescent="0.25">
      <c r="L5" s="55"/>
    </row>
    <row r="11" spans="1:12" x14ac:dyDescent="0.25">
      <c r="D11" s="2" t="s">
        <v>73</v>
      </c>
    </row>
  </sheetData>
  <mergeCells count="4">
    <mergeCell ref="A1:A2"/>
    <mergeCell ref="B1:D1"/>
    <mergeCell ref="E1:K1"/>
    <mergeCell ref="L1:L2"/>
  </mergeCells>
  <phoneticPr fontId="17" type="noConversion"/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5" sqref="C5"/>
    </sheetView>
  </sheetViews>
  <sheetFormatPr defaultRowHeight="15" x14ac:dyDescent="0.25"/>
  <cols>
    <col min="1" max="1" width="22.140625" style="2" customWidth="1"/>
    <col min="2" max="2" width="15" style="2" customWidth="1"/>
    <col min="3" max="3" width="15.42578125" style="2" customWidth="1"/>
  </cols>
  <sheetData>
    <row r="1" spans="1:3" ht="51" x14ac:dyDescent="0.25">
      <c r="A1" s="33" t="s">
        <v>58</v>
      </c>
      <c r="B1" s="47" t="s">
        <v>85</v>
      </c>
      <c r="C1" s="33" t="s">
        <v>86</v>
      </c>
    </row>
    <row r="2" spans="1:3" x14ac:dyDescent="0.25">
      <c r="A2" s="4">
        <v>1</v>
      </c>
      <c r="B2" s="4">
        <v>2</v>
      </c>
      <c r="C2" s="4">
        <v>3</v>
      </c>
    </row>
    <row r="3" spans="1:3" ht="26.25" x14ac:dyDescent="0.25">
      <c r="A3" s="133" t="s">
        <v>127</v>
      </c>
      <c r="B3" s="57" t="s">
        <v>87</v>
      </c>
      <c r="C3" s="58">
        <v>1</v>
      </c>
    </row>
    <row r="4" spans="1:3" ht="50.25" customHeight="1" x14ac:dyDescent="0.25">
      <c r="A4" s="134"/>
      <c r="B4" s="57"/>
      <c r="C4" s="58"/>
    </row>
  </sheetData>
  <mergeCells count="1">
    <mergeCell ref="A3:A4"/>
  </mergeCells>
  <phoneticPr fontId="17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F1" zoomScaleNormal="100" workbookViewId="0">
      <selection activeCell="G18" sqref="G18"/>
    </sheetView>
  </sheetViews>
  <sheetFormatPr defaultRowHeight="15" x14ac:dyDescent="0.25"/>
  <cols>
    <col min="1" max="1" width="15" style="2" customWidth="1"/>
    <col min="2" max="2" width="7.28515625" style="2" bestFit="1" customWidth="1"/>
    <col min="3" max="3" width="6.7109375" style="2" bestFit="1" customWidth="1"/>
    <col min="4" max="4" width="6.28515625" style="2" bestFit="1" customWidth="1"/>
    <col min="5" max="5" width="5.85546875" style="2" bestFit="1" customWidth="1"/>
    <col min="6" max="6" width="36.28515625" style="2" customWidth="1"/>
    <col min="7" max="7" width="36.7109375" style="2" customWidth="1"/>
    <col min="8" max="8" width="15.85546875" style="2" bestFit="1" customWidth="1"/>
    <col min="9" max="9" width="45.28515625" style="2" customWidth="1"/>
    <col min="10" max="10" width="22.5703125" style="2" customWidth="1"/>
    <col min="11" max="11" width="19.42578125" style="2" customWidth="1"/>
    <col min="12" max="12" width="9.140625" style="2"/>
  </cols>
  <sheetData>
    <row r="1" spans="1:11" x14ac:dyDescent="0.25">
      <c r="A1" s="135" t="s">
        <v>92</v>
      </c>
      <c r="B1" s="137" t="s">
        <v>74</v>
      </c>
      <c r="C1" s="138"/>
      <c r="D1" s="138"/>
      <c r="E1" s="139"/>
      <c r="F1" s="135" t="s">
        <v>75</v>
      </c>
      <c r="G1" s="135" t="s">
        <v>76</v>
      </c>
      <c r="H1" s="135" t="s">
        <v>77</v>
      </c>
      <c r="I1" s="135" t="s">
        <v>78</v>
      </c>
      <c r="J1" s="135" t="s">
        <v>79</v>
      </c>
      <c r="K1" s="135" t="s">
        <v>80</v>
      </c>
    </row>
    <row r="2" spans="1:11" ht="55.5" customHeight="1" x14ac:dyDescent="0.25">
      <c r="A2" s="136"/>
      <c r="B2" s="47" t="s">
        <v>81</v>
      </c>
      <c r="C2" s="33" t="s">
        <v>62</v>
      </c>
      <c r="D2" s="33" t="s">
        <v>65</v>
      </c>
      <c r="E2" s="33" t="s">
        <v>66</v>
      </c>
      <c r="F2" s="136"/>
      <c r="G2" s="136"/>
      <c r="H2" s="136"/>
      <c r="I2" s="136"/>
      <c r="J2" s="136"/>
      <c r="K2" s="136"/>
    </row>
    <row r="3" spans="1:11" x14ac:dyDescent="0.25">
      <c r="A3" s="4">
        <v>2</v>
      </c>
      <c r="B3" s="4">
        <v>3</v>
      </c>
      <c r="C3" s="4">
        <v>4</v>
      </c>
      <c r="D3" s="4">
        <v>5</v>
      </c>
      <c r="E3" s="4">
        <v>6</v>
      </c>
      <c r="F3" s="4">
        <v>7</v>
      </c>
      <c r="G3" s="4">
        <v>8</v>
      </c>
      <c r="H3" s="4" t="s">
        <v>82</v>
      </c>
      <c r="I3" s="4">
        <v>10</v>
      </c>
      <c r="J3" s="4" t="s">
        <v>83</v>
      </c>
      <c r="K3" s="4">
        <v>12</v>
      </c>
    </row>
    <row r="4" spans="1:11" x14ac:dyDescent="0.25">
      <c r="A4" s="43" t="s">
        <v>84</v>
      </c>
      <c r="B4" s="54">
        <f>'Итого БНЗ'!L4</f>
        <v>149.66000000000003</v>
      </c>
      <c r="C4" s="54">
        <f>'Итого БНЗ'!B4</f>
        <v>55.830000000000005</v>
      </c>
      <c r="D4" s="54">
        <f>'Итого БНЗ'!E4</f>
        <v>18.189999999999998</v>
      </c>
      <c r="E4" s="54">
        <f>'Итого БНЗ'!F4</f>
        <v>0</v>
      </c>
      <c r="F4" s="54">
        <v>35668</v>
      </c>
      <c r="G4" s="54">
        <v>20340</v>
      </c>
      <c r="H4" s="54">
        <f>F4/G4</f>
        <v>1.7535889872173058</v>
      </c>
      <c r="I4" s="54">
        <f>D4+E4</f>
        <v>18.189999999999998</v>
      </c>
      <c r="J4" s="54">
        <f>I4/(D4+E4)</f>
        <v>1</v>
      </c>
      <c r="K4" s="54">
        <f>(C4/B4*H4)+(1-C4/B4)*J4</f>
        <v>1.2811230332509833</v>
      </c>
    </row>
    <row r="5" spans="1:11" x14ac:dyDescent="0.25">
      <c r="A5" s="43"/>
      <c r="B5" s="54"/>
      <c r="C5" s="54"/>
      <c r="D5" s="54"/>
      <c r="E5" s="54"/>
      <c r="F5" s="54"/>
      <c r="G5" s="54"/>
      <c r="H5" s="54"/>
      <c r="I5" s="54"/>
      <c r="J5" s="54"/>
      <c r="K5" s="54"/>
    </row>
    <row r="11" spans="1:11" x14ac:dyDescent="0.25">
      <c r="C11" s="2" t="s">
        <v>73</v>
      </c>
    </row>
  </sheetData>
  <mergeCells count="8">
    <mergeCell ref="J1:J2"/>
    <mergeCell ref="K1:K2"/>
    <mergeCell ref="A1:A2"/>
    <mergeCell ref="B1:E1"/>
    <mergeCell ref="F1:F2"/>
    <mergeCell ref="G1:G2"/>
    <mergeCell ref="H1:H2"/>
    <mergeCell ref="I1:I2"/>
  </mergeCells>
  <phoneticPr fontId="17" type="noConversion"/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Normal="100" workbookViewId="0">
      <selection activeCell="A27" sqref="A27"/>
    </sheetView>
  </sheetViews>
  <sheetFormatPr defaultRowHeight="15" x14ac:dyDescent="0.25"/>
  <cols>
    <col min="1" max="1" width="22.140625" style="2" customWidth="1"/>
    <col min="2" max="2" width="31.42578125" style="2" customWidth="1"/>
    <col min="3" max="3" width="21.85546875" style="2" customWidth="1"/>
    <col min="4" max="4" width="18" style="2" customWidth="1"/>
    <col min="5" max="5" width="20.140625" style="2" customWidth="1"/>
    <col min="6" max="6" width="15.5703125" style="2" customWidth="1"/>
    <col min="7" max="7" width="20.5703125" style="2" customWidth="1"/>
  </cols>
  <sheetData>
    <row r="1" spans="1:7" ht="51" x14ac:dyDescent="0.25">
      <c r="A1" s="33" t="s">
        <v>93</v>
      </c>
      <c r="B1" s="47" t="s">
        <v>85</v>
      </c>
      <c r="C1" s="33" t="s">
        <v>88</v>
      </c>
      <c r="D1" s="59" t="s">
        <v>61</v>
      </c>
      <c r="E1" s="56" t="s">
        <v>86</v>
      </c>
      <c r="F1" s="59" t="s">
        <v>80</v>
      </c>
      <c r="G1" s="59" t="s">
        <v>89</v>
      </c>
    </row>
    <row r="2" spans="1: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 t="s">
        <v>90</v>
      </c>
    </row>
    <row r="3" spans="1:7" x14ac:dyDescent="0.25">
      <c r="A3" s="140" t="s">
        <v>127</v>
      </c>
      <c r="B3" s="43" t="s">
        <v>87</v>
      </c>
      <c r="C3" s="1" t="s">
        <v>84</v>
      </c>
      <c r="D3" s="54">
        <f>'Итого БНЗ'!L4</f>
        <v>149.66000000000003</v>
      </c>
      <c r="E3" s="58">
        <f>'[1]Отр КК'!$C$3</f>
        <v>1</v>
      </c>
      <c r="F3" s="54">
        <v>1</v>
      </c>
      <c r="G3" s="60">
        <f>D3*E3*F3</f>
        <v>149.66000000000003</v>
      </c>
    </row>
    <row r="4" spans="1:7" x14ac:dyDescent="0.25">
      <c r="A4" s="140"/>
      <c r="B4" s="43"/>
      <c r="C4" s="1"/>
      <c r="D4" s="54"/>
      <c r="E4" s="58"/>
      <c r="F4" s="54"/>
      <c r="G4" s="60"/>
    </row>
    <row r="5" spans="1:7" x14ac:dyDescent="0.25">
      <c r="A5" s="140"/>
      <c r="B5" s="43"/>
      <c r="C5" s="1"/>
      <c r="D5" s="54"/>
      <c r="E5" s="58"/>
      <c r="F5" s="54"/>
      <c r="G5" s="60"/>
    </row>
    <row r="6" spans="1:7" ht="34.5" customHeight="1" x14ac:dyDescent="0.25">
      <c r="A6" s="140"/>
      <c r="B6" s="43"/>
      <c r="C6" s="1"/>
      <c r="D6" s="54"/>
      <c r="E6" s="58"/>
      <c r="F6" s="54"/>
      <c r="G6" s="60"/>
    </row>
  </sheetData>
  <mergeCells count="1">
    <mergeCell ref="A3:A6"/>
  </mergeCells>
  <phoneticPr fontId="17" type="noConversion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имущест.комплекс</vt:lpstr>
      <vt:lpstr>прямые</vt:lpstr>
      <vt:lpstr>ОХН</vt:lpstr>
      <vt:lpstr>Итого БНЗ</vt:lpstr>
      <vt:lpstr>ОТР КК</vt:lpstr>
      <vt:lpstr>Тер КК</vt:lpstr>
      <vt:lpstr>НЗ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2017-12-14T10:34:46Z</cp:lastPrinted>
  <dcterms:created xsi:type="dcterms:W3CDTF">2006-09-28T05:33:49Z</dcterms:created>
  <dcterms:modified xsi:type="dcterms:W3CDTF">2024-01-16T06:46:23Z</dcterms:modified>
</cp:coreProperties>
</file>