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20" windowHeight="12360"/>
  </bookViews>
  <sheets>
    <sheet name="шк. №3" sheetId="12" r:id="rId1"/>
    <sheet name="Лист1" sheetId="13" r:id="rId2"/>
  </sheets>
  <calcPr calcId="125725" refMode="R1C1"/>
</workbook>
</file>

<file path=xl/calcChain.xml><?xml version="1.0" encoding="utf-8"?>
<calcChain xmlns="http://schemas.openxmlformats.org/spreadsheetml/2006/main">
  <c r="I37" i="12"/>
  <c r="I35"/>
  <c r="I36" s="1"/>
  <c r="F9"/>
  <c r="I8"/>
  <c r="G8" s="1"/>
  <c r="F8"/>
  <c r="I33"/>
  <c r="I39" l="1"/>
  <c r="I9"/>
  <c r="F12"/>
  <c r="G12" s="1"/>
  <c r="F10"/>
  <c r="I10" s="1"/>
  <c r="F11"/>
  <c r="I11" s="1"/>
  <c r="C8" i="13"/>
  <c r="D8"/>
  <c r="E8"/>
  <c r="G7"/>
  <c r="F6"/>
  <c r="G6" s="1"/>
  <c r="F9"/>
  <c r="F3"/>
  <c r="F4"/>
  <c r="G4" s="1"/>
  <c r="F5"/>
  <c r="F2"/>
  <c r="F8" s="1"/>
  <c r="C10"/>
  <c r="D10"/>
  <c r="E10"/>
  <c r="B5"/>
  <c r="B4"/>
  <c r="B8" s="1"/>
  <c r="F38" i="12"/>
  <c r="G38" s="1"/>
  <c r="I44"/>
  <c r="C37"/>
  <c r="F37" s="1"/>
  <c r="I19"/>
  <c r="I24"/>
  <c r="I28"/>
  <c r="I30"/>
  <c r="F29"/>
  <c r="G29" s="1"/>
  <c r="F36"/>
  <c r="F22"/>
  <c r="G22" s="1"/>
  <c r="G5" i="13" l="1"/>
  <c r="I13" i="12"/>
  <c r="I45" s="1"/>
  <c r="G36"/>
  <c r="G37" l="1"/>
  <c r="F43"/>
  <c r="G43" s="1"/>
  <c r="F42"/>
  <c r="F41"/>
  <c r="G41" s="1"/>
  <c r="F35"/>
  <c r="G35" s="1"/>
  <c r="F27"/>
  <c r="G27" s="1"/>
  <c r="F26"/>
  <c r="G26" s="1"/>
  <c r="F23"/>
  <c r="G23" s="1"/>
  <c r="F21"/>
  <c r="G21" s="1"/>
  <c r="F18"/>
  <c r="G18" s="1"/>
  <c r="F16"/>
  <c r="G16" s="1"/>
  <c r="F15"/>
  <c r="G15" s="1"/>
  <c r="G42" l="1"/>
</calcChain>
</file>

<file path=xl/sharedStrings.xml><?xml version="1.0" encoding="utf-8"?>
<sst xmlns="http://schemas.openxmlformats.org/spreadsheetml/2006/main" count="100" uniqueCount="61">
  <si>
    <t>Наименование ресурса</t>
  </si>
  <si>
    <t>РАСЧЕТ</t>
  </si>
  <si>
    <t>Наименование показателя объема</t>
  </si>
  <si>
    <t>Показатель объема</t>
  </si>
  <si>
    <t>Общее полезное время использования имущественного комплекса</t>
  </si>
  <si>
    <t>Время использования имущественного комплекса на 1 посещение</t>
  </si>
  <si>
    <t>Норма ресурса на единицу услуги</t>
  </si>
  <si>
    <t>Тариф (Цена), руб.</t>
  </si>
  <si>
    <t>Плановые затраты</t>
  </si>
  <si>
    <t>6=3*5/4</t>
  </si>
  <si>
    <t>9=6*7*8</t>
  </si>
  <si>
    <t>1.Электроэнергия</t>
  </si>
  <si>
    <t>2.Теплоэнергия</t>
  </si>
  <si>
    <t>3.Водотведение</t>
  </si>
  <si>
    <t>4.Водоснабжение</t>
  </si>
  <si>
    <t>Итого коммунальные услуги</t>
  </si>
  <si>
    <t>нормативных затрат на общехозяйственные нужды на оказание  муниципальной услуги (выполнением работ)</t>
  </si>
  <si>
    <t>1.Техническое обслуживание и регламентно-профилактический ремонт систем охранно-тревожной сигнализации</t>
  </si>
  <si>
    <t>3.Обслуживание и уборка помещений</t>
  </si>
  <si>
    <t>1.Мед.осмотр сотрудникв</t>
  </si>
  <si>
    <t>3.Прочие услуги</t>
  </si>
  <si>
    <t xml:space="preserve">Итого </t>
  </si>
  <si>
    <t>4.Услуги связи</t>
  </si>
  <si>
    <t>1.Абонентская связь, междугор.переговоры</t>
  </si>
  <si>
    <t>5.Транспортные услуги</t>
  </si>
  <si>
    <t>2.Проведение текущего ремонта</t>
  </si>
  <si>
    <t>1.Материальные запасы</t>
  </si>
  <si>
    <t>2.Приобретение основных средств</t>
  </si>
  <si>
    <t>3.Прочие расходы</t>
  </si>
  <si>
    <t>ВСЕГО нормативные затраты, на общехозяйственные нужды</t>
  </si>
  <si>
    <t>чел.</t>
  </si>
  <si>
    <t>Гкал</t>
  </si>
  <si>
    <t>штат.ед.</t>
  </si>
  <si>
    <t>Приложение № 3</t>
  </si>
  <si>
    <t>кВт-ч</t>
  </si>
  <si>
    <t>Временные характеристики, год</t>
  </si>
  <si>
    <t>куб.м</t>
  </si>
  <si>
    <t>кв.м</t>
  </si>
  <si>
    <t>усл.ед.</t>
  </si>
  <si>
    <t>-</t>
  </si>
  <si>
    <t>2.Иные услуги связи</t>
  </si>
  <si>
    <t>1.Административно-управленческий персонал</t>
  </si>
  <si>
    <t xml:space="preserve">2.Обслуживающий персонал </t>
  </si>
  <si>
    <t>3.Начисления</t>
  </si>
  <si>
    <t>4.Прочие выплаты</t>
  </si>
  <si>
    <t>(Реализация основных общеобразовательных программ среднего общего образования)</t>
  </si>
  <si>
    <t>5. ТБО</t>
  </si>
  <si>
    <t>д/сады</t>
  </si>
  <si>
    <t>школы</t>
  </si>
  <si>
    <t>доп.</t>
  </si>
  <si>
    <t>др.</t>
  </si>
  <si>
    <t>5.Другие виды коммунальных услуг</t>
  </si>
  <si>
    <t xml:space="preserve">1.Арендная плата за пользование имуществом </t>
  </si>
  <si>
    <t xml:space="preserve">6.Нормативные затраты на содержание объектов недвижимого имущества, необходимых для выполнения муниципального задания и для общехозяйственных нужд: в т.ч.            </t>
  </si>
  <si>
    <t>4.Другие виды работ/услуг</t>
  </si>
  <si>
    <t>2.Услуги пультовой охраны</t>
  </si>
  <si>
    <t>1.Коммунальные услуги 223</t>
  </si>
  <si>
    <t>2.Содержание объектов недвижимого имущества, необходимого для выполнения муниципального задания 225</t>
  </si>
  <si>
    <t>3.Содержание объектов особо ценного движимого имущества, необходимого для выполнения муниципального задания 226</t>
  </si>
  <si>
    <t>7.Работники, которые не принимают непосредственное участие в оказании муниципальной услуги 211, 212, 213</t>
  </si>
  <si>
    <t>8.Прочие общехозяйственные нужды 290, 310, 340</t>
  </si>
</sst>
</file>

<file path=xl/styles.xml><?xml version="1.0" encoding="utf-8"?>
<styleSheet xmlns="http://schemas.openxmlformats.org/spreadsheetml/2006/main">
  <numFmts count="1">
    <numFmt numFmtId="164" formatCode="0.00000000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3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5" fillId="2" borderId="1" xfId="0" applyNumberFormat="1" applyFont="1" applyFill="1" applyBorder="1" applyAlignment="1">
      <alignment horizontal="center" wrapText="1"/>
    </xf>
    <xf numFmtId="2" fontId="3" fillId="0" borderId="0" xfId="0" applyNumberFormat="1" applyFont="1"/>
    <xf numFmtId="164" fontId="1" fillId="0" borderId="1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2"/>
  <sheetViews>
    <sheetView tabSelected="1" zoomScale="85" workbookViewId="0">
      <selection activeCell="E15" sqref="E15"/>
    </sheetView>
  </sheetViews>
  <sheetFormatPr defaultRowHeight="15"/>
  <cols>
    <col min="1" max="1" width="63.7109375" style="3" customWidth="1"/>
    <col min="2" max="2" width="14.5703125" style="3" customWidth="1"/>
    <col min="3" max="3" width="15.7109375" style="3" customWidth="1"/>
    <col min="4" max="4" width="26.28515625" style="3" customWidth="1"/>
    <col min="5" max="5" width="23.7109375" style="3" customWidth="1"/>
    <col min="6" max="6" width="14.85546875" style="3" customWidth="1"/>
    <col min="7" max="7" width="15" style="3" customWidth="1"/>
    <col min="8" max="8" width="14.7109375" style="3" customWidth="1"/>
    <col min="9" max="9" width="16.42578125" style="3" customWidth="1"/>
    <col min="10" max="10" width="12" style="3" customWidth="1"/>
    <col min="11" max="16384" width="9.140625" style="3"/>
  </cols>
  <sheetData>
    <row r="1" spans="1:12" ht="22.5" customHeight="1">
      <c r="G1" s="26" t="s">
        <v>33</v>
      </c>
      <c r="H1" s="26"/>
      <c r="I1" s="26"/>
    </row>
    <row r="2" spans="1:12" ht="19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12" ht="15" customHeight="1">
      <c r="A3" s="27" t="s">
        <v>16</v>
      </c>
      <c r="B3" s="27"/>
      <c r="C3" s="27"/>
      <c r="D3" s="27"/>
      <c r="E3" s="27"/>
      <c r="F3" s="27"/>
      <c r="G3" s="27"/>
      <c r="H3" s="27"/>
      <c r="I3" s="27"/>
    </row>
    <row r="4" spans="1:12" ht="20.25" customHeight="1">
      <c r="A4" s="25" t="s">
        <v>45</v>
      </c>
      <c r="B4" s="25"/>
      <c r="C4" s="25"/>
      <c r="D4" s="25"/>
      <c r="E4" s="25"/>
      <c r="F4" s="25"/>
      <c r="G4" s="25"/>
      <c r="H4" s="25"/>
      <c r="I4" s="25"/>
    </row>
    <row r="5" spans="1:12" ht="45" customHeight="1">
      <c r="A5" s="6" t="s">
        <v>0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35</v>
      </c>
      <c r="I5" s="5" t="s">
        <v>8</v>
      </c>
    </row>
    <row r="6" spans="1:12" s="4" customFormat="1" ht="11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 t="s">
        <v>9</v>
      </c>
      <c r="G6" s="7">
        <v>7</v>
      </c>
      <c r="H6" s="7">
        <v>8</v>
      </c>
      <c r="I6" s="7" t="s">
        <v>10</v>
      </c>
    </row>
    <row r="7" spans="1:12" ht="19.5" customHeight="1">
      <c r="A7" s="22" t="s">
        <v>56</v>
      </c>
      <c r="B7" s="23"/>
      <c r="C7" s="23"/>
      <c r="D7" s="23"/>
      <c r="E7" s="23"/>
      <c r="F7" s="23"/>
      <c r="G7" s="23"/>
      <c r="H7" s="23"/>
      <c r="I7" s="24"/>
    </row>
    <row r="8" spans="1:12" ht="19.5" customHeight="1">
      <c r="A8" s="9" t="s">
        <v>11</v>
      </c>
      <c r="B8" s="2" t="s">
        <v>34</v>
      </c>
      <c r="C8" s="2">
        <v>314671</v>
      </c>
      <c r="D8" s="2">
        <v>1</v>
      </c>
      <c r="E8" s="2">
        <v>1</v>
      </c>
      <c r="F8" s="2">
        <f>C8*E8/D8</f>
        <v>314671</v>
      </c>
      <c r="G8" s="21">
        <f>I8/F8</f>
        <v>10.869393271067242</v>
      </c>
      <c r="H8" s="10">
        <v>1</v>
      </c>
      <c r="I8" s="16">
        <f>5500000-135603.3-1944113.85</f>
        <v>3420282.85</v>
      </c>
    </row>
    <row r="9" spans="1:12" ht="19.5" customHeight="1">
      <c r="A9" s="9" t="s">
        <v>12</v>
      </c>
      <c r="B9" s="2" t="s">
        <v>31</v>
      </c>
      <c r="C9" s="2">
        <v>1467</v>
      </c>
      <c r="D9" s="2">
        <v>1</v>
      </c>
      <c r="E9" s="2">
        <v>1</v>
      </c>
      <c r="F9" s="2">
        <f>C9</f>
        <v>1467</v>
      </c>
      <c r="G9" s="2">
        <v>4832.4799999999996</v>
      </c>
      <c r="H9" s="10">
        <v>1</v>
      </c>
      <c r="I9" s="16">
        <f t="shared" ref="I9:I11" si="0">F9*G9</f>
        <v>7089248.1599999992</v>
      </c>
    </row>
    <row r="10" spans="1:12" ht="19.5" customHeight="1">
      <c r="A10" s="9" t="s">
        <v>13</v>
      </c>
      <c r="B10" s="8" t="s">
        <v>36</v>
      </c>
      <c r="C10" s="2">
        <v>5045</v>
      </c>
      <c r="D10" s="2">
        <v>1</v>
      </c>
      <c r="E10" s="2">
        <v>1</v>
      </c>
      <c r="F10" s="2">
        <f t="shared" ref="F10:F11" si="1">C10</f>
        <v>5045</v>
      </c>
      <c r="G10" s="2">
        <v>44.71</v>
      </c>
      <c r="H10" s="10">
        <v>1</v>
      </c>
      <c r="I10" s="16">
        <f t="shared" si="0"/>
        <v>225561.95</v>
      </c>
    </row>
    <row r="11" spans="1:12" ht="18.75" customHeight="1">
      <c r="A11" s="9" t="s">
        <v>14</v>
      </c>
      <c r="B11" s="2" t="s">
        <v>36</v>
      </c>
      <c r="C11" s="2">
        <v>5165</v>
      </c>
      <c r="D11" s="2">
        <v>1</v>
      </c>
      <c r="E11" s="2">
        <v>1</v>
      </c>
      <c r="F11" s="2">
        <f t="shared" si="1"/>
        <v>5165</v>
      </c>
      <c r="G11" s="2">
        <v>31.53</v>
      </c>
      <c r="H11" s="10">
        <v>1</v>
      </c>
      <c r="I11" s="16">
        <f t="shared" si="0"/>
        <v>162852.45000000001</v>
      </c>
      <c r="J11" s="12"/>
      <c r="L11" s="12"/>
    </row>
    <row r="12" spans="1:12" ht="18.75" customHeight="1">
      <c r="A12" s="9" t="s">
        <v>51</v>
      </c>
      <c r="B12" s="2" t="s">
        <v>38</v>
      </c>
      <c r="C12" s="2">
        <v>7</v>
      </c>
      <c r="D12" s="2">
        <v>1</v>
      </c>
      <c r="E12" s="2">
        <v>1</v>
      </c>
      <c r="F12" s="2">
        <f>C12*E12/D12</f>
        <v>7</v>
      </c>
      <c r="G12" s="2">
        <f>I12/F12</f>
        <v>409150.65571428568</v>
      </c>
      <c r="H12" s="11">
        <v>1</v>
      </c>
      <c r="I12" s="16">
        <v>2864054.59</v>
      </c>
      <c r="J12" s="12"/>
      <c r="L12" s="12"/>
    </row>
    <row r="13" spans="1:12" ht="15.75">
      <c r="A13" s="28" t="s">
        <v>15</v>
      </c>
      <c r="B13" s="29"/>
      <c r="C13" s="29"/>
      <c r="D13" s="29"/>
      <c r="E13" s="29"/>
      <c r="F13" s="29"/>
      <c r="G13" s="29"/>
      <c r="H13" s="30"/>
      <c r="I13" s="19">
        <f>SUM(I8:I12)</f>
        <v>13761999.999999998</v>
      </c>
    </row>
    <row r="14" spans="1:12" ht="15.75">
      <c r="A14" s="22" t="s">
        <v>57</v>
      </c>
      <c r="B14" s="23"/>
      <c r="C14" s="23"/>
      <c r="D14" s="23"/>
      <c r="E14" s="23"/>
      <c r="F14" s="23"/>
      <c r="G14" s="23"/>
      <c r="H14" s="23"/>
      <c r="I14" s="24"/>
    </row>
    <row r="15" spans="1:12" ht="50.25" customHeight="1">
      <c r="A15" s="9" t="s">
        <v>17</v>
      </c>
      <c r="B15" s="2" t="s">
        <v>38</v>
      </c>
      <c r="C15" s="2">
        <v>7</v>
      </c>
      <c r="D15" s="2">
        <v>1</v>
      </c>
      <c r="E15" s="2">
        <v>1</v>
      </c>
      <c r="F15" s="2">
        <f>C15*E15/D15</f>
        <v>7</v>
      </c>
      <c r="G15" s="2">
        <f>I15/F15</f>
        <v>20000</v>
      </c>
      <c r="H15" s="10">
        <v>1</v>
      </c>
      <c r="I15" s="16">
        <v>140000</v>
      </c>
    </row>
    <row r="16" spans="1:12" ht="19.5" customHeight="1">
      <c r="A16" s="1" t="s">
        <v>25</v>
      </c>
      <c r="B16" s="2" t="s">
        <v>38</v>
      </c>
      <c r="C16" s="2">
        <v>1</v>
      </c>
      <c r="D16" s="2">
        <v>1</v>
      </c>
      <c r="E16" s="2">
        <v>1</v>
      </c>
      <c r="F16" s="2">
        <f>C16*E16/D16</f>
        <v>1</v>
      </c>
      <c r="G16" s="2">
        <f t="shared" ref="G16:G18" si="2">I16/F16</f>
        <v>50000</v>
      </c>
      <c r="H16" s="10">
        <v>1</v>
      </c>
      <c r="I16" s="16">
        <v>50000</v>
      </c>
    </row>
    <row r="17" spans="1:9" ht="19.5" customHeight="1">
      <c r="A17" s="1" t="s">
        <v>18</v>
      </c>
      <c r="B17" s="2" t="s">
        <v>37</v>
      </c>
      <c r="C17" s="2" t="s">
        <v>39</v>
      </c>
      <c r="D17" s="2" t="s">
        <v>39</v>
      </c>
      <c r="E17" s="2" t="s">
        <v>39</v>
      </c>
      <c r="F17" s="2" t="s">
        <v>39</v>
      </c>
      <c r="G17" s="2" t="s">
        <v>39</v>
      </c>
      <c r="H17" s="2" t="s">
        <v>39</v>
      </c>
      <c r="I17" s="17" t="s">
        <v>39</v>
      </c>
    </row>
    <row r="18" spans="1:9" ht="19.5" customHeight="1">
      <c r="A18" s="1" t="s">
        <v>54</v>
      </c>
      <c r="B18" s="2" t="s">
        <v>38</v>
      </c>
      <c r="C18" s="2">
        <v>1</v>
      </c>
      <c r="D18" s="2">
        <v>1</v>
      </c>
      <c r="E18" s="2">
        <v>1</v>
      </c>
      <c r="F18" s="2">
        <f>C18*E18/D18</f>
        <v>1</v>
      </c>
      <c r="G18" s="2">
        <f t="shared" si="2"/>
        <v>10000</v>
      </c>
      <c r="H18" s="10">
        <v>1</v>
      </c>
      <c r="I18" s="16">
        <v>10000</v>
      </c>
    </row>
    <row r="19" spans="1:9" ht="15.75">
      <c r="A19" s="28" t="s">
        <v>21</v>
      </c>
      <c r="B19" s="29"/>
      <c r="C19" s="29"/>
      <c r="D19" s="29"/>
      <c r="E19" s="29"/>
      <c r="F19" s="29"/>
      <c r="G19" s="29"/>
      <c r="H19" s="30"/>
      <c r="I19" s="19">
        <f>SUM(I15:I18)</f>
        <v>200000</v>
      </c>
    </row>
    <row r="20" spans="1:9" ht="15.75">
      <c r="A20" s="22" t="s">
        <v>58</v>
      </c>
      <c r="B20" s="23"/>
      <c r="C20" s="23"/>
      <c r="D20" s="23"/>
      <c r="E20" s="23"/>
      <c r="F20" s="23"/>
      <c r="G20" s="23"/>
      <c r="H20" s="23"/>
      <c r="I20" s="24"/>
    </row>
    <row r="21" spans="1:9" ht="19.5" customHeight="1">
      <c r="A21" s="9" t="s">
        <v>19</v>
      </c>
      <c r="B21" s="2" t="s">
        <v>30</v>
      </c>
      <c r="C21" s="2">
        <v>200</v>
      </c>
      <c r="D21" s="2">
        <v>1</v>
      </c>
      <c r="E21" s="2">
        <v>1</v>
      </c>
      <c r="F21" s="2">
        <f>C21*E21/D21</f>
        <v>200</v>
      </c>
      <c r="G21" s="2">
        <f>I21/F21</f>
        <v>3750</v>
      </c>
      <c r="H21" s="10">
        <v>1</v>
      </c>
      <c r="I21" s="16">
        <v>750000</v>
      </c>
    </row>
    <row r="22" spans="1:9" ht="19.5" customHeight="1">
      <c r="A22" s="1" t="s">
        <v>55</v>
      </c>
      <c r="B22" s="2" t="s">
        <v>38</v>
      </c>
      <c r="C22" s="2">
        <v>7</v>
      </c>
      <c r="D22" s="2">
        <v>1</v>
      </c>
      <c r="E22" s="2">
        <v>1</v>
      </c>
      <c r="F22" s="2">
        <f>C22*E22/D22</f>
        <v>7</v>
      </c>
      <c r="G22" s="2">
        <f>I22/F22</f>
        <v>71428.571428571435</v>
      </c>
      <c r="H22" s="10">
        <v>1</v>
      </c>
      <c r="I22" s="16">
        <v>500000</v>
      </c>
    </row>
    <row r="23" spans="1:9" ht="19.5" customHeight="1">
      <c r="A23" s="1" t="s">
        <v>20</v>
      </c>
      <c r="B23" s="2" t="s">
        <v>38</v>
      </c>
      <c r="C23" s="2">
        <v>7</v>
      </c>
      <c r="D23" s="2">
        <v>1</v>
      </c>
      <c r="E23" s="2">
        <v>1</v>
      </c>
      <c r="F23" s="2">
        <f>C23*E23/D23</f>
        <v>7</v>
      </c>
      <c r="G23" s="2">
        <f>I23/F23</f>
        <v>155714.28571428571</v>
      </c>
      <c r="H23" s="10">
        <v>1</v>
      </c>
      <c r="I23" s="16">
        <v>1090000</v>
      </c>
    </row>
    <row r="24" spans="1:9" ht="15.75">
      <c r="A24" s="28" t="s">
        <v>21</v>
      </c>
      <c r="B24" s="29"/>
      <c r="C24" s="29"/>
      <c r="D24" s="29"/>
      <c r="E24" s="29"/>
      <c r="F24" s="29"/>
      <c r="G24" s="29"/>
      <c r="H24" s="30"/>
      <c r="I24" s="19">
        <f>SUM(I21:I23)</f>
        <v>2340000</v>
      </c>
    </row>
    <row r="25" spans="1:9" ht="15.75">
      <c r="A25" s="22" t="s">
        <v>22</v>
      </c>
      <c r="B25" s="23"/>
      <c r="C25" s="23"/>
      <c r="D25" s="23"/>
      <c r="E25" s="23"/>
      <c r="F25" s="23"/>
      <c r="G25" s="23"/>
      <c r="H25" s="23"/>
      <c r="I25" s="24"/>
    </row>
    <row r="26" spans="1:9" ht="19.5" customHeight="1">
      <c r="A26" s="9" t="s">
        <v>23</v>
      </c>
      <c r="B26" s="2" t="s">
        <v>38</v>
      </c>
      <c r="C26" s="2">
        <v>16</v>
      </c>
      <c r="D26" s="2">
        <v>1</v>
      </c>
      <c r="E26" s="2">
        <v>1</v>
      </c>
      <c r="F26" s="2">
        <f>C26*E26/D26</f>
        <v>16</v>
      </c>
      <c r="G26" s="2">
        <f>I26/F26</f>
        <v>10625</v>
      </c>
      <c r="H26" s="10">
        <v>1</v>
      </c>
      <c r="I26" s="16">
        <v>170000</v>
      </c>
    </row>
    <row r="27" spans="1:9" ht="19.5" customHeight="1">
      <c r="A27" s="1" t="s">
        <v>40</v>
      </c>
      <c r="B27" s="2" t="s">
        <v>38</v>
      </c>
      <c r="C27" s="2">
        <v>7</v>
      </c>
      <c r="D27" s="2">
        <v>1</v>
      </c>
      <c r="E27" s="2">
        <v>1</v>
      </c>
      <c r="F27" s="2">
        <f>C27*E27/D27</f>
        <v>7</v>
      </c>
      <c r="G27" s="2">
        <f>I27/F27</f>
        <v>7000</v>
      </c>
      <c r="H27" s="10">
        <v>1</v>
      </c>
      <c r="I27" s="16">
        <v>49000</v>
      </c>
    </row>
    <row r="28" spans="1:9" ht="15.75">
      <c r="A28" s="28" t="s">
        <v>21</v>
      </c>
      <c r="B28" s="29"/>
      <c r="C28" s="29"/>
      <c r="D28" s="29"/>
      <c r="E28" s="29"/>
      <c r="F28" s="29"/>
      <c r="G28" s="29"/>
      <c r="H28" s="30"/>
      <c r="I28" s="19">
        <f>SUM(I26:I27)</f>
        <v>219000</v>
      </c>
    </row>
    <row r="29" spans="1:9" ht="19.5" customHeight="1">
      <c r="A29" s="13" t="s">
        <v>24</v>
      </c>
      <c r="B29" s="2" t="s">
        <v>38</v>
      </c>
      <c r="C29" s="2">
        <v>7</v>
      </c>
      <c r="D29" s="2">
        <v>1</v>
      </c>
      <c r="E29" s="2">
        <v>1</v>
      </c>
      <c r="F29" s="2">
        <f>C29*E29/D29</f>
        <v>7</v>
      </c>
      <c r="G29" s="2">
        <f>I29/F29</f>
        <v>42857.142857142855</v>
      </c>
      <c r="H29" s="10">
        <v>1</v>
      </c>
      <c r="I29" s="16">
        <v>300000</v>
      </c>
    </row>
    <row r="30" spans="1:9" ht="15.75">
      <c r="A30" s="28" t="s">
        <v>21</v>
      </c>
      <c r="B30" s="29"/>
      <c r="C30" s="29"/>
      <c r="D30" s="29"/>
      <c r="E30" s="29"/>
      <c r="F30" s="29"/>
      <c r="G30" s="29"/>
      <c r="H30" s="30"/>
      <c r="I30" s="19">
        <f>SUM(I29)</f>
        <v>300000</v>
      </c>
    </row>
    <row r="31" spans="1:9" ht="15.75">
      <c r="A31" s="22" t="s">
        <v>53</v>
      </c>
      <c r="B31" s="23"/>
      <c r="C31" s="23"/>
      <c r="D31" s="23"/>
      <c r="E31" s="23"/>
      <c r="F31" s="23"/>
      <c r="G31" s="23"/>
      <c r="H31" s="23"/>
      <c r="I31" s="24"/>
    </row>
    <row r="32" spans="1:9" ht="19.5" customHeight="1">
      <c r="A32" s="9" t="s">
        <v>52</v>
      </c>
      <c r="B32" s="2" t="s">
        <v>38</v>
      </c>
      <c r="C32" s="2" t="s">
        <v>39</v>
      </c>
      <c r="D32" s="2" t="s">
        <v>39</v>
      </c>
      <c r="E32" s="2" t="s">
        <v>39</v>
      </c>
      <c r="F32" s="2" t="s">
        <v>39</v>
      </c>
      <c r="G32" s="2" t="s">
        <v>39</v>
      </c>
      <c r="H32" s="2" t="s">
        <v>39</v>
      </c>
      <c r="I32" s="2" t="s">
        <v>39</v>
      </c>
    </row>
    <row r="33" spans="1:10" ht="15.75">
      <c r="A33" s="28" t="s">
        <v>21</v>
      </c>
      <c r="B33" s="29"/>
      <c r="C33" s="29"/>
      <c r="D33" s="29"/>
      <c r="E33" s="29"/>
      <c r="F33" s="29"/>
      <c r="G33" s="29"/>
      <c r="H33" s="30"/>
      <c r="I33" s="19">
        <f>SUM(I32:I32)</f>
        <v>0</v>
      </c>
    </row>
    <row r="34" spans="1:10" ht="15.75">
      <c r="A34" s="22" t="s">
        <v>59</v>
      </c>
      <c r="B34" s="23"/>
      <c r="C34" s="23"/>
      <c r="D34" s="23"/>
      <c r="E34" s="23"/>
      <c r="F34" s="23"/>
      <c r="G34" s="23"/>
      <c r="H34" s="23"/>
      <c r="I34" s="24"/>
    </row>
    <row r="35" spans="1:10" ht="19.5" customHeight="1">
      <c r="A35" s="9" t="s">
        <v>41</v>
      </c>
      <c r="B35" s="2" t="s">
        <v>32</v>
      </c>
      <c r="C35" s="2">
        <v>11</v>
      </c>
      <c r="D35" s="2">
        <v>1</v>
      </c>
      <c r="E35" s="2">
        <v>1</v>
      </c>
      <c r="F35" s="2">
        <f>C35*E35/D35</f>
        <v>11</v>
      </c>
      <c r="G35" s="2">
        <f>I35/F35</f>
        <v>491493.89454545453</v>
      </c>
      <c r="H35" s="10">
        <v>1</v>
      </c>
      <c r="I35" s="16">
        <f>450536.07*12</f>
        <v>5406432.8399999999</v>
      </c>
    </row>
    <row r="36" spans="1:10" ht="19.5" customHeight="1">
      <c r="A36" s="9" t="s">
        <v>42</v>
      </c>
      <c r="B36" s="2" t="s">
        <v>32</v>
      </c>
      <c r="C36" s="2">
        <v>114.73</v>
      </c>
      <c r="D36" s="2">
        <v>1</v>
      </c>
      <c r="E36" s="2">
        <v>1</v>
      </c>
      <c r="F36" s="2">
        <f>C36*E36/D36</f>
        <v>114.73</v>
      </c>
      <c r="G36" s="2">
        <f>I36/F36</f>
        <v>238484.61640373053</v>
      </c>
      <c r="H36" s="10">
        <v>1</v>
      </c>
      <c r="I36" s="16">
        <f>81363000-48595227.12 -I35</f>
        <v>27361340.040000003</v>
      </c>
    </row>
    <row r="37" spans="1:10" ht="19.5" customHeight="1">
      <c r="A37" s="9" t="s">
        <v>43</v>
      </c>
      <c r="B37" s="2" t="s">
        <v>32</v>
      </c>
      <c r="C37" s="2">
        <f>C35+C36</f>
        <v>125.73</v>
      </c>
      <c r="D37" s="2">
        <v>1</v>
      </c>
      <c r="E37" s="2">
        <v>1</v>
      </c>
      <c r="F37" s="2">
        <f>C37*E37/D37</f>
        <v>125.73</v>
      </c>
      <c r="G37" s="2">
        <f>I37/F37</f>
        <v>78702.310029428132</v>
      </c>
      <c r="H37" s="10">
        <v>1</v>
      </c>
      <c r="I37" s="16">
        <f>24571000-14675758.56</f>
        <v>9895241.4399999995</v>
      </c>
    </row>
    <row r="38" spans="1:10" ht="19.5" customHeight="1">
      <c r="A38" s="9" t="s">
        <v>44</v>
      </c>
      <c r="B38" s="2" t="s">
        <v>38</v>
      </c>
      <c r="C38" s="2">
        <v>24</v>
      </c>
      <c r="D38" s="2">
        <v>1</v>
      </c>
      <c r="E38" s="2">
        <v>1</v>
      </c>
      <c r="F38" s="2">
        <f>C38*E38/D38</f>
        <v>24</v>
      </c>
      <c r="G38" s="2">
        <f>I38/F38</f>
        <v>7500</v>
      </c>
      <c r="H38" s="11">
        <v>1</v>
      </c>
      <c r="I38" s="16">
        <v>180000</v>
      </c>
    </row>
    <row r="39" spans="1:10" ht="15.75">
      <c r="A39" s="28" t="s">
        <v>21</v>
      </c>
      <c r="B39" s="29"/>
      <c r="C39" s="29"/>
      <c r="D39" s="29"/>
      <c r="E39" s="29"/>
      <c r="F39" s="29"/>
      <c r="G39" s="29"/>
      <c r="H39" s="30"/>
      <c r="I39" s="19">
        <f>SUM(I35:I38)</f>
        <v>42843014.32</v>
      </c>
    </row>
    <row r="40" spans="1:10" ht="19.5" customHeight="1">
      <c r="A40" s="22" t="s">
        <v>60</v>
      </c>
      <c r="B40" s="23"/>
      <c r="C40" s="23"/>
      <c r="D40" s="23"/>
      <c r="E40" s="23"/>
      <c r="F40" s="23"/>
      <c r="G40" s="23"/>
      <c r="H40" s="23"/>
      <c r="I40" s="24"/>
      <c r="J40" s="20"/>
    </row>
    <row r="41" spans="1:10" ht="19.5" customHeight="1">
      <c r="A41" s="9" t="s">
        <v>26</v>
      </c>
      <c r="B41" s="2" t="s">
        <v>38</v>
      </c>
      <c r="C41" s="2">
        <v>7</v>
      </c>
      <c r="D41" s="2">
        <v>1</v>
      </c>
      <c r="E41" s="2">
        <v>1</v>
      </c>
      <c r="F41" s="2">
        <f>C41*E41/D41</f>
        <v>7</v>
      </c>
      <c r="G41" s="2">
        <f>I41/F41</f>
        <v>555571.42857142852</v>
      </c>
      <c r="H41" s="10">
        <v>1</v>
      </c>
      <c r="I41" s="16">
        <v>3889000</v>
      </c>
    </row>
    <row r="42" spans="1:10" ht="19.5" customHeight="1">
      <c r="A42" s="9" t="s">
        <v>27</v>
      </c>
      <c r="B42" s="2" t="s">
        <v>38</v>
      </c>
      <c r="C42" s="2">
        <v>7</v>
      </c>
      <c r="D42" s="2">
        <v>1</v>
      </c>
      <c r="E42" s="2">
        <v>1</v>
      </c>
      <c r="F42" s="2">
        <f>C42*E42/D42</f>
        <v>7</v>
      </c>
      <c r="G42" s="2">
        <f>I42/F42</f>
        <v>555571.42857142852</v>
      </c>
      <c r="H42" s="10">
        <v>1</v>
      </c>
      <c r="I42" s="16">
        <v>3889000</v>
      </c>
    </row>
    <row r="43" spans="1:10" ht="19.5" customHeight="1">
      <c r="A43" s="9" t="s">
        <v>28</v>
      </c>
      <c r="B43" s="2" t="s">
        <v>38</v>
      </c>
      <c r="C43" s="2">
        <v>7</v>
      </c>
      <c r="D43" s="2">
        <v>1</v>
      </c>
      <c r="E43" s="2">
        <v>1</v>
      </c>
      <c r="F43" s="2">
        <f>C43*E43/D43</f>
        <v>7</v>
      </c>
      <c r="G43" s="2">
        <f>I43/F43</f>
        <v>74000</v>
      </c>
      <c r="H43" s="10">
        <v>1</v>
      </c>
      <c r="I43" s="16">
        <v>518000</v>
      </c>
    </row>
    <row r="44" spans="1:10" ht="15.75">
      <c r="A44" s="28" t="s">
        <v>21</v>
      </c>
      <c r="B44" s="29"/>
      <c r="C44" s="29"/>
      <c r="D44" s="29"/>
      <c r="E44" s="29"/>
      <c r="F44" s="29"/>
      <c r="G44" s="29"/>
      <c r="H44" s="30"/>
      <c r="I44" s="19">
        <f>SUM(I41:I43)</f>
        <v>8296000</v>
      </c>
    </row>
    <row r="45" spans="1:10" ht="15.75">
      <c r="A45" s="31" t="s">
        <v>29</v>
      </c>
      <c r="B45" s="32"/>
      <c r="C45" s="32"/>
      <c r="D45" s="32"/>
      <c r="E45" s="32"/>
      <c r="F45" s="32"/>
      <c r="G45" s="32"/>
      <c r="H45" s="33"/>
      <c r="I45" s="18">
        <f>I13+I19+I24+I33+I28+I30+I39+I44</f>
        <v>67960014.319999993</v>
      </c>
    </row>
    <row r="47" spans="1:10">
      <c r="I47" s="20"/>
    </row>
    <row r="48" spans="1:10">
      <c r="I48" s="20"/>
    </row>
    <row r="49" spans="9:9">
      <c r="I49" s="20"/>
    </row>
    <row r="50" spans="9:9">
      <c r="I50" s="20"/>
    </row>
    <row r="52" spans="9:9">
      <c r="I52" s="12"/>
    </row>
  </sheetData>
  <mergeCells count="20">
    <mergeCell ref="A45:H45"/>
    <mergeCell ref="A19:H19"/>
    <mergeCell ref="A20:I20"/>
    <mergeCell ref="A24:H24"/>
    <mergeCell ref="A25:I25"/>
    <mergeCell ref="A28:H28"/>
    <mergeCell ref="A30:H30"/>
    <mergeCell ref="A34:I34"/>
    <mergeCell ref="A39:H39"/>
    <mergeCell ref="A40:I40"/>
    <mergeCell ref="A44:H44"/>
    <mergeCell ref="A31:I31"/>
    <mergeCell ref="A33:H33"/>
    <mergeCell ref="A14:I14"/>
    <mergeCell ref="A4:I4"/>
    <mergeCell ref="G1:I1"/>
    <mergeCell ref="A2:I2"/>
    <mergeCell ref="A3:I3"/>
    <mergeCell ref="A7:I7"/>
    <mergeCell ref="A13:H13"/>
  </mergeCells>
  <pageMargins left="0.11811023622047245" right="0" top="0" bottom="0" header="0.31496062992125984" footer="0.31496062992125984"/>
  <pageSetup paperSize="9" scale="6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A26" sqref="A26"/>
    </sheetView>
  </sheetViews>
  <sheetFormatPr defaultRowHeight="15"/>
  <cols>
    <col min="1" max="1" width="19.28515625" customWidth="1"/>
    <col min="2" max="2" width="11.42578125" customWidth="1"/>
    <col min="6" max="6" width="12.140625" customWidth="1"/>
  </cols>
  <sheetData>
    <row r="1" spans="1:7">
      <c r="A1" s="14"/>
      <c r="B1" s="14"/>
      <c r="C1" s="14" t="s">
        <v>47</v>
      </c>
      <c r="D1" s="14" t="s">
        <v>48</v>
      </c>
      <c r="E1" s="14" t="s">
        <v>49</v>
      </c>
      <c r="F1" s="14"/>
    </row>
    <row r="2" spans="1:7" ht="15.75">
      <c r="A2" s="9" t="s">
        <v>11</v>
      </c>
      <c r="B2" s="14">
        <v>3500000</v>
      </c>
      <c r="C2" s="14">
        <v>1500000</v>
      </c>
      <c r="D2" s="14">
        <v>1900000</v>
      </c>
      <c r="E2" s="14">
        <v>100000</v>
      </c>
      <c r="F2" s="14">
        <f>SUM(C2:E2)</f>
        <v>3500000</v>
      </c>
    </row>
    <row r="3" spans="1:7" ht="15.75">
      <c r="A3" s="9" t="s">
        <v>12</v>
      </c>
      <c r="B3" s="14">
        <v>13671152.199999999</v>
      </c>
      <c r="C3" s="14">
        <v>4900000</v>
      </c>
      <c r="D3" s="14">
        <v>7100000</v>
      </c>
      <c r="E3" s="14">
        <v>1671152.2</v>
      </c>
      <c r="F3" s="14">
        <f t="shared" ref="F3:F9" si="0">SUM(C3:E3)</f>
        <v>13671152.199999999</v>
      </c>
    </row>
    <row r="4" spans="1:7" ht="15.75">
      <c r="A4" s="9" t="s">
        <v>13</v>
      </c>
      <c r="B4" s="14">
        <f>125718+136850+129143</f>
        <v>391711</v>
      </c>
      <c r="C4" s="14">
        <v>200000</v>
      </c>
      <c r="D4" s="14">
        <v>183711</v>
      </c>
      <c r="E4" s="14">
        <v>8000</v>
      </c>
      <c r="F4" s="14">
        <f t="shared" si="0"/>
        <v>391711</v>
      </c>
      <c r="G4">
        <f>B4-F4</f>
        <v>0</v>
      </c>
    </row>
    <row r="5" spans="1:7" ht="15.75">
      <c r="A5" s="9" t="s">
        <v>14</v>
      </c>
      <c r="B5" s="14">
        <f>128300+130500</f>
        <v>258800</v>
      </c>
      <c r="C5" s="14">
        <v>120000</v>
      </c>
      <c r="D5" s="14">
        <v>131000</v>
      </c>
      <c r="E5" s="14">
        <v>7800</v>
      </c>
      <c r="F5" s="14">
        <f t="shared" si="0"/>
        <v>258800</v>
      </c>
      <c r="G5">
        <f>B5-F5</f>
        <v>0</v>
      </c>
    </row>
    <row r="6" spans="1:7" ht="15.75">
      <c r="A6" s="15" t="s">
        <v>46</v>
      </c>
      <c r="B6" s="14">
        <v>250000</v>
      </c>
      <c r="C6" s="14">
        <v>80000</v>
      </c>
      <c r="D6" s="14">
        <v>156952.20000000001</v>
      </c>
      <c r="E6" s="14">
        <v>13047.8</v>
      </c>
      <c r="F6" s="14">
        <f t="shared" si="0"/>
        <v>250000</v>
      </c>
      <c r="G6">
        <f>B6-F6</f>
        <v>0</v>
      </c>
    </row>
    <row r="7" spans="1:7" ht="15.75">
      <c r="A7" s="15" t="s">
        <v>50</v>
      </c>
      <c r="B7" s="14"/>
      <c r="C7" s="14"/>
      <c r="D7" s="14">
        <v>28336.799999999999</v>
      </c>
      <c r="E7" s="14">
        <v>0</v>
      </c>
      <c r="F7" s="14">
        <v>0</v>
      </c>
      <c r="G7">
        <f>B7-F7</f>
        <v>0</v>
      </c>
    </row>
    <row r="8" spans="1:7">
      <c r="A8" s="14"/>
      <c r="B8" s="14">
        <f>SUM(B2:B7)</f>
        <v>18071663.199999999</v>
      </c>
      <c r="C8" s="14">
        <f t="shared" ref="C8:F8" si="1">SUM(C2:C7)</f>
        <v>6800000</v>
      </c>
      <c r="D8" s="14">
        <f t="shared" si="1"/>
        <v>9500000</v>
      </c>
      <c r="E8" s="14">
        <f t="shared" si="1"/>
        <v>1800000</v>
      </c>
      <c r="F8" s="14">
        <f t="shared" si="1"/>
        <v>18071663.199999999</v>
      </c>
    </row>
    <row r="9" spans="1:7">
      <c r="A9" s="14"/>
      <c r="B9" s="14"/>
      <c r="C9" s="14">
        <v>6800000</v>
      </c>
      <c r="D9" s="14">
        <v>9500000</v>
      </c>
      <c r="E9" s="14">
        <v>1800000</v>
      </c>
      <c r="F9" s="14">
        <f t="shared" si="0"/>
        <v>18100000</v>
      </c>
    </row>
    <row r="10" spans="1:7">
      <c r="C10">
        <f>C9-C8</f>
        <v>0</v>
      </c>
      <c r="D10">
        <f t="shared" ref="D10:E10" si="2">D9-D8</f>
        <v>0</v>
      </c>
      <c r="E10">
        <f t="shared" si="2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шк. №3</vt:lpstr>
      <vt:lpstr>Лист1</vt:lpstr>
    </vt:vector>
  </TitlesOfParts>
  <Company>ГГ 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Vinnichek</dc:creator>
  <cp:lastModifiedBy>c400</cp:lastModifiedBy>
  <cp:lastPrinted>2023-01-27T08:02:31Z</cp:lastPrinted>
  <dcterms:created xsi:type="dcterms:W3CDTF">2015-10-20T11:14:09Z</dcterms:created>
  <dcterms:modified xsi:type="dcterms:W3CDTF">2024-01-12T08:27:21Z</dcterms:modified>
</cp:coreProperties>
</file>